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99"/>
  </bookViews>
  <sheets>
    <sheet name="市级重点项目" sheetId="23" r:id="rId1"/>
  </sheets>
  <definedNames>
    <definedName name="_xlnm.Print_Area" localSheetId="0">市级重点项目!$A$2:$S$57</definedName>
    <definedName name="_xlnm.Print_Titles" localSheetId="0">市级重点项目!$2:$4</definedName>
  </definedNames>
  <calcPr calcId="144525"/>
</workbook>
</file>

<file path=xl/sharedStrings.xml><?xml version="1.0" encoding="utf-8"?>
<sst xmlns="http://schemas.openxmlformats.org/spreadsheetml/2006/main" count="646" uniqueCount="267">
  <si>
    <t>附表5</t>
  </si>
  <si>
    <t>揭阳市“十四五”水利工程补短板市级重点项目表</t>
  </si>
  <si>
    <t>序号</t>
  </si>
  <si>
    <t>项目名称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</si>
  <si>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所在市</t>
    </r>
  </si>
  <si>
    <t>所在县</t>
  </si>
  <si>
    <t>项目建设主体</t>
  </si>
  <si>
    <r>
      <rPr>
        <b/>
        <sz val="10"/>
        <rFont val="宋体"/>
        <charset val="134"/>
      </rPr>
      <t>项目大类</t>
    </r>
    <r>
      <rPr>
        <b/>
        <sz val="10"/>
        <rFont val="Times New Roman"/>
        <charset val="134"/>
      </rPr>
      <t>²</t>
    </r>
  </si>
  <si>
    <r>
      <rPr>
        <b/>
        <sz val="10"/>
        <rFont val="宋体"/>
        <charset val="134"/>
      </rPr>
      <t>项目大类二级</t>
    </r>
    <r>
      <rPr>
        <b/>
        <sz val="10"/>
        <rFont val="Times New Roman"/>
        <charset val="134"/>
      </rPr>
      <t>₃</t>
    </r>
  </si>
  <si>
    <r>
      <rPr>
        <b/>
        <sz val="10"/>
        <rFont val="宋体"/>
        <charset val="134"/>
      </rPr>
      <t>项目具体分类</t>
    </r>
    <r>
      <rPr>
        <b/>
        <sz val="10"/>
        <rFont val="Times New Roman"/>
        <charset val="134"/>
      </rPr>
      <t>⁴</t>
    </r>
  </si>
  <si>
    <t>项目建设性质和前期工作情况</t>
  </si>
  <si>
    <t>项目投资情况（万元）</t>
  </si>
  <si>
    <t>规划在编依据</t>
  </si>
  <si>
    <t>项目任务和建设内容</t>
  </si>
  <si>
    <r>
      <rPr>
        <sz val="10"/>
        <rFont val="宋体"/>
        <charset val="134"/>
      </rPr>
      <t>项目规模和效益</t>
    </r>
  </si>
  <si>
    <r>
      <rPr>
        <sz val="10"/>
        <rFont val="宋体"/>
        <charset val="134"/>
      </rPr>
      <t>十四五期间能否开工建设</t>
    </r>
  </si>
  <si>
    <r>
      <rPr>
        <sz val="10"/>
        <rFont val="宋体"/>
        <charset val="134"/>
      </rPr>
      <t>拟新增建设用地规模（亩）</t>
    </r>
  </si>
  <si>
    <r>
      <rPr>
        <sz val="10"/>
        <rFont val="宋体"/>
        <charset val="134"/>
      </rPr>
      <t>建设难点和可能颠覆性因素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</si>
  <si>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备注</t>
    </r>
  </si>
  <si>
    <r>
      <rPr>
        <b/>
        <sz val="10"/>
        <rFont val="宋体"/>
        <charset val="134"/>
      </rPr>
      <t>项目建设性质</t>
    </r>
    <r>
      <rPr>
        <b/>
        <sz val="10"/>
        <rFont val="Times New Roman"/>
        <charset val="134"/>
      </rPr>
      <t>⁵</t>
    </r>
  </si>
  <si>
    <r>
      <rPr>
        <b/>
        <sz val="10"/>
        <rFont val="宋体"/>
        <charset val="134"/>
      </rPr>
      <t>前期工作进展</t>
    </r>
    <r>
      <rPr>
        <b/>
        <sz val="10"/>
        <rFont val="Times New Roman"/>
        <charset val="134"/>
      </rPr>
      <t>₆</t>
    </r>
  </si>
  <si>
    <t>开工年份</t>
  </si>
  <si>
    <t>总工期</t>
  </si>
  <si>
    <t>总投资</t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</si>
  <si>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十三五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已完成投资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</si>
  <si>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十四五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期间投资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</si>
  <si>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十四五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以后投资</t>
    </r>
  </si>
  <si>
    <t>工程任务</t>
  </si>
  <si>
    <t>主要建设内容</t>
  </si>
  <si>
    <r>
      <rPr>
        <sz val="10"/>
        <rFont val="宋体"/>
        <charset val="134"/>
      </rPr>
      <t>治理河长（</t>
    </r>
    <r>
      <rPr>
        <sz val="10"/>
        <rFont val="Times New Roman"/>
        <charset val="134"/>
      </rPr>
      <t>km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</si>
  <si>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拟建堤防（</t>
    </r>
    <r>
      <rPr>
        <sz val="10"/>
        <rFont val="Times New Roman"/>
        <charset val="134"/>
      </rPr>
      <t>km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</si>
  <si>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加固堤防（</t>
    </r>
    <r>
      <rPr>
        <sz val="10"/>
        <rFont val="Times New Roman"/>
        <charset val="134"/>
      </rPr>
      <t>km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</si>
  <si>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总库容（万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</si>
  <si>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防洪库容（万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</si>
  <si>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装机容量（万千瓦）</t>
  </si>
  <si>
    <r>
      <rPr>
        <sz val="10"/>
        <rFont val="宋体"/>
        <charset val="134"/>
      </rPr>
      <t>供水能力（亿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</si>
  <si>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调水规模（万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/s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</si>
  <si>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治理涝区面积（万亩）</t>
    </r>
  </si>
  <si>
    <t>新增灌溉面积（万亩）</t>
  </si>
  <si>
    <r>
      <rPr>
        <sz val="10"/>
        <rFont val="宋体"/>
        <charset val="134"/>
      </rPr>
      <t>改善灌溉面积（万亩）</t>
    </r>
  </si>
  <si>
    <r>
      <rPr>
        <sz val="10"/>
        <rFont val="宋体"/>
        <charset val="134"/>
      </rPr>
      <t>其他量化目标</t>
    </r>
  </si>
  <si>
    <r>
      <rPr>
        <sz val="10"/>
        <rFont val="宋体"/>
        <charset val="134"/>
      </rPr>
      <t>总计</t>
    </r>
  </si>
  <si>
    <t>市直重点项目小计</t>
  </si>
  <si>
    <r>
      <rPr>
        <sz val="10"/>
        <rFont val="宋体"/>
        <charset val="134"/>
      </rPr>
      <t>半洋隧洞引水工程</t>
    </r>
  </si>
  <si>
    <r>
      <rPr>
        <sz val="10"/>
        <rFont val="宋体"/>
        <charset val="134"/>
      </rPr>
      <t>揭阳市</t>
    </r>
  </si>
  <si>
    <t>揭东区</t>
  </si>
  <si>
    <r>
      <rPr>
        <sz val="10"/>
        <rFont val="宋体"/>
        <charset val="134"/>
      </rPr>
      <t>揭阳市水务集团</t>
    </r>
  </si>
  <si>
    <r>
      <rPr>
        <sz val="10"/>
        <rFont val="宋体"/>
        <charset val="134"/>
      </rPr>
      <t>供水保障能力建设工程</t>
    </r>
  </si>
  <si>
    <r>
      <rPr>
        <sz val="10"/>
        <rFont val="宋体"/>
        <charset val="134"/>
      </rPr>
      <t>引调水工程</t>
    </r>
  </si>
  <si>
    <r>
      <rPr>
        <sz val="10"/>
        <rFont val="宋体"/>
        <charset val="134"/>
      </rPr>
      <t>重大引调水工程</t>
    </r>
  </si>
  <si>
    <r>
      <rPr>
        <sz val="10"/>
        <rFont val="宋体"/>
        <charset val="134"/>
      </rPr>
      <t>续建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</si>
  <si>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</si>
  <si>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48</t>
    </r>
    <r>
      <rPr>
        <sz val="10"/>
        <rFont val="宋体"/>
        <charset val="134"/>
      </rPr>
      <t>个月</t>
    </r>
  </si>
  <si>
    <t>引调水</t>
  </si>
  <si>
    <r>
      <rPr>
        <sz val="10"/>
        <rFont val="宋体"/>
        <charset val="134"/>
      </rPr>
      <t>设计引水规模为</t>
    </r>
    <r>
      <rPr>
        <sz val="10"/>
        <rFont val="Times New Roman"/>
        <charset val="134"/>
      </rPr>
      <t>16.52m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/s</t>
    </r>
    <r>
      <rPr>
        <sz val="10"/>
        <rFont val="宋体"/>
        <charset val="134"/>
      </rPr>
      <t>，主要建设内容包括西山溪后顶管及箱涵、半洋隧洞、隧洞出口～八支渠埋管，工程总长度</t>
    </r>
    <r>
      <rPr>
        <sz val="10"/>
        <rFont val="Times New Roman"/>
        <charset val="134"/>
      </rPr>
      <t>9.065km</t>
    </r>
    <r>
      <rPr>
        <sz val="10"/>
        <rFont val="宋体"/>
        <charset val="134"/>
      </rPr>
      <t>（其中揭阳段</t>
    </r>
    <r>
      <rPr>
        <sz val="10"/>
        <rFont val="Times New Roman"/>
        <charset val="134"/>
      </rPr>
      <t>3.1</t>
    </r>
    <r>
      <rPr>
        <sz val="10"/>
        <rFont val="宋体"/>
        <charset val="134"/>
      </rPr>
      <t>公里，潮州段</t>
    </r>
    <r>
      <rPr>
        <sz val="10"/>
        <rFont val="Times New Roman"/>
        <charset val="134"/>
      </rPr>
      <t>5.965</t>
    </r>
    <r>
      <rPr>
        <sz val="10"/>
        <rFont val="宋体"/>
        <charset val="134"/>
      </rPr>
      <t>公里）</t>
    </r>
  </si>
  <si>
    <r>
      <rPr>
        <sz val="10"/>
        <rFont val="宋体"/>
        <charset val="134"/>
      </rPr>
      <t>能</t>
    </r>
  </si>
  <si>
    <t>揭阳市龙颈下水库除险加固工程</t>
  </si>
  <si>
    <t>揭阳市</t>
  </si>
  <si>
    <t>揭西县</t>
  </si>
  <si>
    <t>揭阳市水务集团</t>
  </si>
  <si>
    <t>防洪提升工程</t>
  </si>
  <si>
    <t>病险水库除险加固工程</t>
  </si>
  <si>
    <t>中型病险水库除险加固</t>
  </si>
  <si>
    <t>续建</t>
  </si>
  <si>
    <t>2020年</t>
  </si>
  <si>
    <t>24个月</t>
  </si>
  <si>
    <t>大坝除险加固</t>
  </si>
  <si>
    <r>
      <rPr>
        <sz val="10"/>
        <rFont val="宋体"/>
        <charset val="134"/>
      </rPr>
      <t>大坝加固、输水涵管重建、溢洪道加固等。规模：龙颈下水库总库容为3017万m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，坝体为均匀土质坝，本工程为中型工程，工程等别为Ⅲ等，主要建筑物为3级，次要建筑物为4级。</t>
    </r>
  </si>
  <si>
    <t>能</t>
  </si>
  <si>
    <t>揭阳市龙颈灌区续建配套与节水改造工程</t>
  </si>
  <si>
    <t>揭东区、揭西县</t>
  </si>
  <si>
    <t>农村水利建设工程</t>
  </si>
  <si>
    <t>灌区续建配套与现代化改造工程</t>
  </si>
  <si>
    <t>中型灌区续建配套与现代化改造工程</t>
  </si>
  <si>
    <t>拟建</t>
  </si>
  <si>
    <t>规划在编</t>
  </si>
  <si>
    <t>灌区改造</t>
  </si>
  <si>
    <t>设计灌溉面积12.66万亩，包含东、西2个分灌区，整治干支渠总长 147.27km，其中龙颈总干渠9.21km、娥宫灌区一干渠19.94 km、娥宫灌区二干渠5.91km、西灌区干渠28.04km、溪东灌区干渠11.65km、卅岭灌区干渠12.75km、直属、麻雀劲灌区干渠3.70km 及千亩以上支渠总长56.07km，改造渠系建筑物361座，重建（扩建）各管理站管理房，配备灌区管理所需的其他设备、设施。干渠级别为4级，永久性水工建筑物级别为：主要建筑物为4级，次要建筑物为5级，临时性水工建筑物为5级。</t>
  </si>
  <si>
    <t>揭阳市揭东东部水厂及配套管网工程</t>
  </si>
  <si>
    <t>市区</t>
  </si>
  <si>
    <t>揭阳粤海水务</t>
  </si>
  <si>
    <t>供水保障能力建设工程</t>
  </si>
  <si>
    <t>初设已批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</si>
  <si>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个月</t>
    </r>
  </si>
  <si>
    <t>解决揭东区生活生产用水问题，保障市区供水安全</t>
  </si>
  <si>
    <r>
      <rPr>
        <sz val="10"/>
        <rFont val="宋体"/>
        <charset val="134"/>
      </rPr>
      <t>近期新建供水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万立方米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日水厂（远期规模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万立方米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日），建设配套管网</t>
    </r>
    <r>
      <rPr>
        <sz val="10"/>
        <rFont val="Times New Roman"/>
        <charset val="134"/>
      </rPr>
      <t>17.2</t>
    </r>
    <r>
      <rPr>
        <sz val="10"/>
        <rFont val="宋体"/>
        <charset val="134"/>
      </rPr>
      <t>公里，项目的建设既能解决揭东区生活生产用水问题，又能优化揭阳市供水布局，联通揭阳市区供水体系，成为揭阳市多水源互联互备、供水一</t>
    </r>
    <r>
      <rPr>
        <sz val="10"/>
        <rFont val="宋体"/>
        <charset val="134"/>
      </rPr>
      <t>体化水资源配置格局的组成部分，保障市区供水安全。</t>
    </r>
  </si>
  <si>
    <t>揭阳市龙颈水库应急备用水源引水工程</t>
  </si>
  <si>
    <t>揭西县、揭东区</t>
  </si>
  <si>
    <t>揭阳市水务集团
揭阳粤海水务</t>
  </si>
  <si>
    <t>引调水工程</t>
  </si>
  <si>
    <t>区域内引调水工程</t>
  </si>
  <si>
    <t>48个月</t>
  </si>
  <si>
    <t>解决中心城区应急备用水源和揭东区城市生活生产缺水问题</t>
  </si>
  <si>
    <t>从龙颈下库坝上左岸东端上游750米处新建取水口取水，采用管道输水方式，至揭东区西部水厂、揭阳市第一水厂、揭阳市第二水厂、揭阳市第三水厂。龙颈水库应急备用水源引水工程设计总供水规模为55.2万m3/d，输水干管设计流量7.80m3/s，输水线路总长为35.4km。主要建筑物有：取水口、地下埋管、隧洞等。工程等别为Ⅲ等，工程规模为中型。</t>
  </si>
  <si>
    <t>揭阳市龙颈水电有限公司水电站现代化提升工程</t>
  </si>
  <si>
    <t>小水电绿色改造</t>
  </si>
  <si>
    <r>
      <rPr>
        <sz val="10"/>
        <rFont val="宋体"/>
        <charset val="134"/>
      </rPr>
      <t>将揭阳市龙颈水电有限公司上、下电站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台水轮发电机组、电气一二次设备及</t>
    </r>
    <r>
      <rPr>
        <sz val="10"/>
        <rFont val="Times New Roman"/>
        <charset val="134"/>
      </rPr>
      <t>110KV</t>
    </r>
    <r>
      <rPr>
        <sz val="10"/>
        <rFont val="宋体"/>
        <charset val="134"/>
      </rPr>
      <t>升压站等超期服役设备设施进行增效扩容改造；同时增加一套上、下站水库联合调度决策系统，对上、下站库区及电站进行联合调度，提升综合自动化水平。上库电站改造后发电机额定出力由</t>
    </r>
    <r>
      <rPr>
        <sz val="10"/>
        <rFont val="Times New Roman"/>
        <charset val="134"/>
      </rPr>
      <t>3×4000KW</t>
    </r>
    <r>
      <rPr>
        <sz val="10"/>
        <rFont val="宋体"/>
        <charset val="134"/>
      </rPr>
      <t>增加到</t>
    </r>
    <r>
      <rPr>
        <sz val="10"/>
        <rFont val="Times New Roman"/>
        <charset val="134"/>
      </rPr>
      <t>3×5000KW,</t>
    </r>
    <r>
      <rPr>
        <sz val="10"/>
        <rFont val="宋体"/>
        <charset val="134"/>
      </rPr>
      <t>下库电站改造后发电机额定出力由</t>
    </r>
    <r>
      <rPr>
        <sz val="10"/>
        <rFont val="Times New Roman"/>
        <charset val="134"/>
      </rPr>
      <t>2×3600KW+1×3800 KW</t>
    </r>
    <r>
      <rPr>
        <sz val="10"/>
        <rFont val="宋体"/>
        <charset val="134"/>
      </rPr>
      <t>增加到</t>
    </r>
    <r>
      <rPr>
        <sz val="10"/>
        <rFont val="Times New Roman"/>
        <charset val="134"/>
      </rPr>
      <t>3×4500KW,</t>
    </r>
    <r>
      <rPr>
        <sz val="10"/>
        <rFont val="宋体"/>
        <charset val="134"/>
      </rPr>
      <t>全厂装机总容量由</t>
    </r>
    <r>
      <rPr>
        <sz val="10"/>
        <rFont val="Times New Roman"/>
        <charset val="134"/>
      </rPr>
      <t>23000KW</t>
    </r>
    <r>
      <rPr>
        <sz val="10"/>
        <rFont val="宋体"/>
        <charset val="134"/>
      </rPr>
      <t>增容至</t>
    </r>
    <r>
      <rPr>
        <sz val="10"/>
        <rFont val="Times New Roman"/>
        <charset val="134"/>
      </rPr>
      <t>28500KW,</t>
    </r>
    <r>
      <rPr>
        <sz val="10"/>
        <rFont val="宋体"/>
        <charset val="134"/>
      </rPr>
      <t>同时进一步提高上下电站安全生产标准化等级，为创建绿色小水电提供必要条件。</t>
    </r>
  </si>
  <si>
    <t>揭阳市横江水库加高扩容工程</t>
  </si>
  <si>
    <t>揭阳市水利局</t>
  </si>
  <si>
    <r>
      <rPr>
        <sz val="10"/>
        <rFont val="宋体"/>
        <charset val="134"/>
      </rPr>
      <t>重点水源工程</t>
    </r>
  </si>
  <si>
    <t>大型水库</t>
  </si>
  <si>
    <r>
      <rPr>
        <sz val="10"/>
        <rFont val="宋体"/>
        <charset val="134"/>
      </rPr>
      <t>拟建</t>
    </r>
  </si>
  <si>
    <r>
      <rPr>
        <sz val="10"/>
        <rFont val="宋体"/>
        <charset val="134"/>
      </rPr>
      <t>规划在编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</si>
  <si>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</si>
  <si>
    <t>供水、防洪等</t>
  </si>
  <si>
    <r>
      <rPr>
        <sz val="10"/>
        <rFont val="宋体"/>
        <charset val="134"/>
      </rPr>
      <t>对水库进行扩容加高，增强水库调蓄能力，在原有库区基础上加宽扩大、库坝加高加固，总库容由</t>
    </r>
    <r>
      <rPr>
        <sz val="10"/>
        <rFont val="Times New Roman"/>
        <charset val="134"/>
      </rPr>
      <t>7507</t>
    </r>
    <r>
      <rPr>
        <sz val="10"/>
        <rFont val="宋体"/>
        <charset val="134"/>
      </rPr>
      <t>万立方米扩容至</t>
    </r>
    <r>
      <rPr>
        <sz val="10"/>
        <rFont val="Times New Roman"/>
        <charset val="134"/>
      </rPr>
      <t>10021</t>
    </r>
    <r>
      <rPr>
        <sz val="10"/>
        <rFont val="宋体"/>
        <charset val="134"/>
      </rPr>
      <t>万立方米</t>
    </r>
  </si>
  <si>
    <t>揭阳市智慧水利建设项目</t>
  </si>
  <si>
    <t>全市</t>
  </si>
  <si>
    <r>
      <rPr>
        <sz val="10"/>
        <rFont val="宋体"/>
        <charset val="134"/>
      </rPr>
      <t>揭阳市水利局及各县（市、区）水利局</t>
    </r>
  </si>
  <si>
    <r>
      <rPr>
        <sz val="10"/>
        <rFont val="宋体"/>
        <charset val="134"/>
      </rPr>
      <t>水利信息化及其他</t>
    </r>
  </si>
  <si>
    <t>水利信息化建设</t>
  </si>
  <si>
    <r>
      <rPr>
        <sz val="10"/>
        <rFont val="Times New Roman"/>
        <charset val="134"/>
      </rPr>
      <t>60</t>
    </r>
    <r>
      <rPr>
        <sz val="10"/>
        <rFont val="宋体"/>
        <charset val="134"/>
      </rPr>
      <t>个月</t>
    </r>
  </si>
  <si>
    <t>提升水利信息化和智能化水平</t>
  </si>
  <si>
    <t>1、揭阳市智慧水利工程（一期）项目，（1）软件部分：1）开发涉及水安全、工程管理、水资源、供排水、水生态、水事务以及水务综合监管等业务体系的多应用系统群；2）购买北斗卫星遥感数据；3）建设市域水利一张图；4）水利工程BIM应用。（2）硬件部分：1）布设监测感知前端：新建、升级流域面积100平方公里以上20条河流、469座水库、城市易涝点、水闸、电排站等重点区域的水情、工情、视频监测站点；2）建设揭阳市水利大数据中心：完成采集基础数据的整合、存储治理，建成数据资源池、数据库、应用支撑平台和智慧使能平台、水利业务大数据应用平台；3）建设榕江、练江、龙江3个流域水利大数据分中心，建设流域水工程联合优化调度系统，搭建智能高效的联合调度平台，促进智慧流域建设；4）建设榕城区、揭东区、空港经济区、普宁市、惠来县、揭西县共6个水利综合监管分中心，将该地区水利工程所涉及的各类数据资源进行统筹、整合，完成数据共享、上传，为智慧应用提供信息支撑，同时负责远程监测、控制辖区内的所有水闸（阀）、水库、泵站等工程设施。
2、揭阳市水利视频监控平台项目：在揭阳市辖区内河道、水库、水闸、水文站等区域建设水利视频监控设施，以及租赁相应的视频云专线。
3、揭阳市大坝安全监测平台项目：（1）开发大坝安全监测子系统；（2）新建、升级21座大、中水库的水情、工情、视频监测站点，含雨量站、水位站、水质站、流量站、气象站、渗流监测点、闸门运行监控设备、视频监控站、表面变形监测设备、GNSS监测设备。
4、揭阳市智慧河长制平台项目：（1）推进揭阳市互联网+河长制信息管理平台项目建设，开发智慧河长制管理子系统；（2）新建、升级21条河流重要断面水情、视频监测站点，含水质站、AI视频监控站，并租赁相应视频云专线；
5、揭阳市智慧灌区平台项目：（1）开发智慧灌区管理子系统；（2）新建、升级8个5万亩以上灌区的水情、工情、视频监测站点，含雨量站、水位站、水质站、土壤墒情站、流量站、气象站、闸门运行监控系统、视频监控站，并租赁相应视频云专线</t>
  </si>
  <si>
    <t>已上报政数局，市级“十四五”规划未体现</t>
  </si>
  <si>
    <t>揭阳市榕江南北河水系连通工程</t>
  </si>
  <si>
    <t>生态保护与修复工程</t>
  </si>
  <si>
    <t>河湖水系连通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</si>
  <si>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</si>
  <si>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36</t>
    </r>
    <r>
      <rPr>
        <sz val="10"/>
        <rFont val="宋体"/>
        <charset val="134"/>
      </rPr>
      <t>个月</t>
    </r>
  </si>
  <si>
    <t>构建榕江南北河的水系连通通道，将南河的水调入北河，改善北河的水环境和水生态</t>
  </si>
  <si>
    <t>一期：1、新建榕江南北河的水系连通通道0.9公里；2、新建北河控制闸工程；3、新建德桥湖拦河坝工程；总投资5600万元。
二期：1、疏挖拓宽德桥湖两岸，新建130万平方米德桥湖；2、建设德桥河分流工程：疏挖开挖明吕溪、东风溪、桂东溪13.6公里；3、新建德桥河分流工程控制闸；4、新建桂东溪撇洪工程；5、新建桂东溪撇洪工程控制闸；总投资49400万元。</t>
  </si>
  <si>
    <t>榕城区重点项目小计</t>
  </si>
  <si>
    <r>
      <rPr>
        <sz val="10"/>
        <rFont val="宋体"/>
        <charset val="134"/>
      </rPr>
      <t>榕城区碧道建设工程</t>
    </r>
  </si>
  <si>
    <r>
      <rPr>
        <sz val="10"/>
        <rFont val="宋体"/>
        <charset val="134"/>
      </rPr>
      <t>榕城区</t>
    </r>
  </si>
  <si>
    <r>
      <rPr>
        <sz val="10"/>
        <rFont val="宋体"/>
        <charset val="134"/>
      </rPr>
      <t>榕城区农业农村局</t>
    </r>
  </si>
  <si>
    <r>
      <rPr>
        <sz val="10"/>
        <rFont val="宋体"/>
        <charset val="134"/>
      </rPr>
      <t>生态保护与修复工程</t>
    </r>
  </si>
  <si>
    <r>
      <rPr>
        <sz val="10"/>
        <rFont val="宋体"/>
        <charset val="134"/>
      </rPr>
      <t>万里碧道工程</t>
    </r>
  </si>
  <si>
    <t>规划已批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</si>
  <si>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</si>
  <si>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《揭阳市碧道建设总体规划（</t>
    </r>
    <r>
      <rPr>
        <sz val="10"/>
        <rFont val="Times New Roman"/>
        <charset val="134"/>
      </rPr>
      <t>2020-2035</t>
    </r>
    <r>
      <rPr>
        <sz val="10"/>
        <rFont val="宋体"/>
        <charset val="134"/>
      </rPr>
      <t>年）》</t>
    </r>
  </si>
  <si>
    <r>
      <rPr>
        <sz val="10"/>
        <rFont val="宋体"/>
        <charset val="134"/>
      </rPr>
      <t>拟建绿道碧道、打造沿河人文景观节点、完善城市截污排污配套管线和绿化工程等。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</si>
  <si>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揭阳市榕城区榕江南河左岸（钓桥河至向顺码头段）百里碧道工程：主要是改造提升榕江南河左岸</t>
    </r>
    <r>
      <rPr>
        <sz val="10"/>
        <rFont val="Times New Roman"/>
        <charset val="134"/>
      </rPr>
      <t>6.3</t>
    </r>
    <r>
      <rPr>
        <sz val="10"/>
        <rFont val="宋体"/>
        <charset val="134"/>
      </rPr>
      <t xml:space="preserve">公里的滨江道路、拟建绿道碧道、打造沿河人文景观节点、完善城市截污排污配套管线和绿化工程等。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揭阳市榕城区仙桥河（望江南路至塭嘴水闸段）百里碧道工程：主要是拟建仙桥河两岸</t>
    </r>
    <r>
      <rPr>
        <sz val="10"/>
        <rFont val="Times New Roman"/>
        <charset val="134"/>
      </rPr>
      <t>18.9</t>
    </r>
    <r>
      <rPr>
        <sz val="10"/>
        <rFont val="宋体"/>
        <charset val="134"/>
      </rPr>
      <t xml:space="preserve">公里的滨江道路、拟建绿道碧道、打造沿河人文景观节点、完善沿河截污排污配套管线和绿化工程等。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揭阳市榕城区榕江南河右岸（梅溪泵站至榕华大桥段、仙梅污水处理厂至塭嘴水闸段）百里碧道工程：主要是改造提升榕江南河右岸</t>
    </r>
    <r>
      <rPr>
        <sz val="10"/>
        <rFont val="Times New Roman"/>
        <charset val="134"/>
      </rPr>
      <t>6.2</t>
    </r>
    <r>
      <rPr>
        <sz val="10"/>
        <rFont val="宋体"/>
        <charset val="134"/>
      </rPr>
      <t xml:space="preserve">公里的滨江道路、拟建绿道碧道、打造沿河人文景观节点、完善城市截污排污配套管线和绿化工程等。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>榕江北河左岸（新环市北河桥至揭阳楼段）百里碧道工程：主要是改造提升榕江北河左岸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 xml:space="preserve">公里的滨江道路和沿河绿道碧道、打造沿河人文景观节点、完善城市截污排污配套管线和绿化工程等。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榕江北河右岸（吊桥至南厝村段）百里碧道工程：主要是改造提升榕江北河左岸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公里的滨江道路和沿河绿道碧道、打造沿河人文景观节点、完善城市截污排污配套管线和绿化工程等。</t>
    </r>
  </si>
  <si>
    <t>揭东区重点项目小计</t>
  </si>
  <si>
    <r>
      <rPr>
        <sz val="10"/>
        <rFont val="宋体"/>
        <charset val="134"/>
      </rPr>
      <t>韩江粤东灌区续建配套节水改造工程（北关灌区揭东片）</t>
    </r>
  </si>
  <si>
    <r>
      <rPr>
        <sz val="10"/>
        <rFont val="宋体"/>
        <charset val="134"/>
      </rPr>
      <t>揭东区玉滘镇和云路镇</t>
    </r>
  </si>
  <si>
    <r>
      <rPr>
        <sz val="10"/>
        <rFont val="宋体"/>
        <charset val="134"/>
      </rPr>
      <t>揭阳市揭东区北关引韩水利管理所</t>
    </r>
  </si>
  <si>
    <t>大型灌区续建配套与现代化改造工程</t>
  </si>
  <si>
    <r>
      <rPr>
        <sz val="10"/>
        <rFont val="宋体"/>
        <charset val="134"/>
      </rPr>
      <t>初设已批</t>
    </r>
  </si>
  <si>
    <r>
      <rPr>
        <sz val="10"/>
        <rFont val="宋体"/>
        <charset val="134"/>
      </rPr>
      <t>《广东省水利厅关于进一步明确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韩江粤东灌区续建配套与现代化改造实施方案编制有关工作的通知》（粤水农水电函〔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</si>
  <si>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灌区续建配套与节水改造</t>
    </r>
  </si>
  <si>
    <r>
      <rPr>
        <sz val="10"/>
        <rFont val="宋体"/>
        <charset val="134"/>
      </rPr>
      <t>改造渠道</t>
    </r>
    <r>
      <rPr>
        <sz val="10"/>
        <rFont val="Times New Roman"/>
        <charset val="134"/>
      </rPr>
      <t>8.977km</t>
    </r>
    <r>
      <rPr>
        <sz val="10"/>
        <rFont val="宋体"/>
        <charset val="134"/>
      </rPr>
      <t>，其中从半洋隧洞出口连接至铁路桥后起至八支渠长</t>
    </r>
    <r>
      <rPr>
        <sz val="10"/>
        <rFont val="Times New Roman"/>
        <charset val="134"/>
      </rPr>
      <t>0.268km</t>
    </r>
    <r>
      <rPr>
        <sz val="10"/>
        <rFont val="宋体"/>
        <charset val="134"/>
      </rPr>
      <t>，八支渠上段长</t>
    </r>
    <r>
      <rPr>
        <sz val="10"/>
        <rFont val="Times New Roman"/>
        <charset val="134"/>
      </rPr>
      <t>1.214km</t>
    </r>
    <r>
      <rPr>
        <sz val="10"/>
        <rFont val="宋体"/>
        <charset val="134"/>
      </rPr>
      <t>，八支渠下段从省道</t>
    </r>
    <r>
      <rPr>
        <sz val="10"/>
        <rFont val="Times New Roman"/>
        <charset val="134"/>
      </rPr>
      <t>S335</t>
    </r>
    <r>
      <rPr>
        <sz val="10"/>
        <rFont val="宋体"/>
        <charset val="134"/>
      </rPr>
      <t>至设计渠尾段长</t>
    </r>
    <r>
      <rPr>
        <sz val="10"/>
        <rFont val="Times New Roman"/>
        <charset val="134"/>
      </rPr>
      <t>7.495km</t>
    </r>
    <r>
      <rPr>
        <sz val="10"/>
        <rFont val="宋体"/>
        <charset val="134"/>
      </rPr>
      <t>。新建、重建各类渠系建筑物共计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座，包括：新建调流阀井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座、量水间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座、检修阀井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座、节制闸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座、重建泄水闸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座、退水闸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座、分水闸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座、分水涵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座、农桥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座、渡槽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座、倒虹吸管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座、排洪涵洞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座、穿渠涵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</si>
  <si>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揭东区碧道建设工程</t>
    </r>
  </si>
  <si>
    <r>
      <rPr>
        <sz val="10"/>
        <rFont val="宋体"/>
        <charset val="134"/>
      </rPr>
      <t>揭东区</t>
    </r>
  </si>
  <si>
    <t>揭东区农业农村局</t>
  </si>
  <si>
    <t>《揭阳市碧道建设总体规划（2020-2035年）》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</si>
  <si>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、揭东区新亨镇硕榕围北河桥闸至罗山桥段景观整治工程：建设</t>
    </r>
    <r>
      <rPr>
        <sz val="10"/>
        <rFont val="Times New Roman"/>
        <charset val="134"/>
      </rPr>
      <t>3.984</t>
    </r>
    <r>
      <rPr>
        <sz val="10"/>
        <rFont val="宋体"/>
        <charset val="134"/>
      </rPr>
      <t xml:space="preserve">公里堤顶混凝土道路，路灯照明。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、揭东区沿江路堤防改造综合工程：一是沿线</t>
    </r>
    <r>
      <rPr>
        <sz val="10"/>
        <rFont val="Times New Roman"/>
        <charset val="134"/>
      </rPr>
      <t>4.34</t>
    </r>
    <r>
      <rPr>
        <sz val="10"/>
        <rFont val="宋体"/>
        <charset val="134"/>
      </rPr>
      <t>公里堤防调整改造，其中拟建堤防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米，堤身宽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米；二是堤后防汛道路和市政道路综合改造</t>
    </r>
    <r>
      <rPr>
        <sz val="10"/>
        <rFont val="Times New Roman"/>
        <charset val="134"/>
      </rPr>
      <t>4.221</t>
    </r>
    <r>
      <rPr>
        <sz val="10"/>
        <rFont val="宋体"/>
        <charset val="134"/>
      </rPr>
      <t>公里，道路宽度为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米，拟建过路箱涵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座，排水涵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座；三是沿线堤防与市政道路之间景观绿化约</t>
    </r>
    <r>
      <rPr>
        <sz val="10"/>
        <rFont val="Times New Roman"/>
        <charset val="134"/>
      </rPr>
      <t>14114</t>
    </r>
    <r>
      <rPr>
        <sz val="10"/>
        <rFont val="宋体"/>
        <charset val="134"/>
      </rPr>
      <t xml:space="preserve">平方米以及堤外河滩整治；四是工程综合管线包括污水、雨水及路灯管线等。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、揭东区枫江右岸横山村至枫江大桥段景观整治综合工程：建设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 xml:space="preserve">公里堤顶混凝土道路，堤内坡绿化，堤外滩涂绿化及景观，路灯照明。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、揭东区枫江玉滘至云路景观综合工程：工程全长</t>
    </r>
    <r>
      <rPr>
        <sz val="10"/>
        <rFont val="Times New Roman"/>
        <charset val="134"/>
      </rPr>
      <t>15.3</t>
    </r>
    <r>
      <rPr>
        <sz val="10"/>
        <rFont val="宋体"/>
        <charset val="134"/>
      </rPr>
      <t>公里，其中堤防建设长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公里，堤防护坡绿化长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公里，防汛道路长</t>
    </r>
    <r>
      <rPr>
        <sz val="10"/>
        <rFont val="Times New Roman"/>
        <charset val="134"/>
      </rPr>
      <t>15.3</t>
    </r>
    <r>
      <rPr>
        <sz val="10"/>
        <rFont val="宋体"/>
        <charset val="134"/>
      </rPr>
      <t>公里，河滩整治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 xml:space="preserve">公里。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、揭东区车田河百里碧道工程：碧道建设长度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公里、面源治理，新增标识系统、驿站等配套服务设施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主要通过绿化设计、亲水观景活动观景台的布置丰富水岸景观。</t>
    </r>
  </si>
  <si>
    <t>揭东区下径巷水库加高扩容工程</t>
  </si>
  <si>
    <t>揭东区玉滘镇</t>
  </si>
  <si>
    <t>重点水源工程</t>
  </si>
  <si>
    <t>中型水库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</si>
  <si>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</si>
  <si>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个月</t>
    </r>
  </si>
  <si>
    <t>供水等</t>
  </si>
  <si>
    <t>揭东区域水资源配置工程应急备用水源点工程的子项目，为粤东水资源优化配置工程揭阳境内受水水库，对水库进行扩容加高，在原有库区基础上加宽扩大、清污加深、库坝加高加固，总库容由172万立方米扩容至1415.13万立方米</t>
  </si>
  <si>
    <t>揭东区东径水库工程</t>
  </si>
  <si>
    <t>揭东区域水资源配置工程应急备用水源点工程的子项目，为粤东水资源优化配置工程揭阳境内受水水库，拟建中型水库，集雨面积约4.7平方公里，拟建库容1005.73万立方米，最大坝高25m</t>
  </si>
  <si>
    <t>空港经济区重点项目小计</t>
  </si>
  <si>
    <t>空港经济区碧道建设工程</t>
  </si>
  <si>
    <t>空港经济区</t>
  </si>
  <si>
    <t>揭阳市空港经济区农业农村局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</si>
  <si>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</si>
  <si>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碧道建设</t>
    </r>
  </si>
  <si>
    <r>
      <rPr>
        <sz val="10"/>
        <rFont val="宋体"/>
        <charset val="134"/>
      </rPr>
      <t>榕江南河碧道建设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公里：实施河道清淤、河道截污纳管、岸边面源污染防治、垃圾清理、湿地修复工程；
榕江北河碧道建设</t>
    </r>
    <r>
      <rPr>
        <sz val="10"/>
        <rFont val="Times New Roman"/>
        <charset val="134"/>
      </rPr>
      <t>10.7</t>
    </r>
    <r>
      <rPr>
        <sz val="10"/>
        <rFont val="宋体"/>
        <charset val="134"/>
      </rPr>
      <t>公里（右岸）：实施河道清淤、河道截污纳管、岸边面源污染防治、垃圾清理、湿地修复工程；
枫江干流碧道建设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公里（左岸）：实施堤防达标加固，重建水闸、排水涵、河道截污纳管、岸边面源污染防治、垃圾清理、湿地修复工程</t>
    </r>
  </si>
  <si>
    <r>
      <rPr>
        <sz val="10"/>
        <rFont val="宋体"/>
        <charset val="134"/>
      </rPr>
      <t>枫江干流综合整治清淤工程</t>
    </r>
  </si>
  <si>
    <r>
      <rPr>
        <sz val="10"/>
        <rFont val="宋体"/>
        <charset val="134"/>
      </rPr>
      <t>防洪提升工程</t>
    </r>
  </si>
  <si>
    <t>中小河流治理工程</t>
  </si>
  <si>
    <r>
      <rPr>
        <sz val="10"/>
        <rFont val="宋体"/>
        <charset val="134"/>
      </rPr>
      <t>可研在编</t>
    </r>
  </si>
  <si>
    <r>
      <rPr>
        <sz val="10"/>
        <rFont val="宋体"/>
        <charset val="134"/>
      </rPr>
      <t>枫江流域综合整治实施方案、《中共广东省委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广东省人民政府关于推进乡村振兴战略的实施意见》（粤发〔</t>
    </r>
    <r>
      <rPr>
        <sz val="10"/>
        <rFont val="Times New Roman"/>
        <charset val="134"/>
      </rPr>
      <t>2018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16 </t>
    </r>
    <r>
      <rPr>
        <sz val="10"/>
        <rFont val="宋体"/>
        <charset val="134"/>
      </rPr>
      <t>号）、《中共广东省委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广东省人民政府印发〈关于对标三年取得重大进展硬任务扎实推动乡村振兴的实施方案〉的通知》（粤发〔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6 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</si>
  <si>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重点河湖生态修复</t>
    </r>
  </si>
  <si>
    <t>枫江干流揭阳市辖区内的15.8km河道实施环保清淤，疏浚河道内污染的淤泥， 并对疏浚泥进行无害化处理及资源化利用</t>
  </si>
  <si>
    <t>空港经济区渔湖新区水系综合整治工程</t>
  </si>
  <si>
    <r>
      <rPr>
        <sz val="10"/>
        <rFont val="宋体"/>
        <charset val="134"/>
      </rPr>
      <t>农村水系综合整治</t>
    </r>
  </si>
  <si>
    <r>
      <rPr>
        <sz val="10"/>
        <rFont val="宋体"/>
        <charset val="134"/>
      </rPr>
      <t>整治内河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条，治理河长约</t>
    </r>
    <r>
      <rPr>
        <sz val="10"/>
        <rFont val="Times New Roman"/>
        <charset val="134"/>
      </rPr>
      <t>13.98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</si>
  <si>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空港经济区登岗镇内河综合治理工程</t>
    </r>
  </si>
  <si>
    <r>
      <rPr>
        <sz val="10"/>
        <rFont val="宋体"/>
        <charset val="134"/>
      </rPr>
      <t>中小河流治理工程</t>
    </r>
  </si>
  <si>
    <r>
      <rPr>
        <sz val="10"/>
        <rFont val="宋体"/>
        <charset val="134"/>
      </rPr>
      <t>可研已批</t>
    </r>
  </si>
  <si>
    <r>
      <rPr>
        <sz val="11"/>
        <rFont val="宋体"/>
        <charset val="134"/>
      </rPr>
      <t>治理登岗镇河道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条，治理河道总长</t>
    </r>
    <r>
      <rPr>
        <sz val="11"/>
        <rFont val="Times New Roman"/>
        <charset val="134"/>
      </rPr>
      <t>33.149</t>
    </r>
    <r>
      <rPr>
        <sz val="11"/>
        <rFont val="宋体"/>
        <charset val="134"/>
      </rPr>
      <t>公里</t>
    </r>
  </si>
  <si>
    <t>韩江粤东灌区续建配套与节水改造工程（安揭灌区地都支渠）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</si>
  <si>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</si>
  <si>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国家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大型灌区续建配套与现代化改造实施方案</t>
    </r>
  </si>
  <si>
    <r>
      <rPr>
        <sz val="10"/>
        <rFont val="宋体"/>
        <charset val="134"/>
      </rPr>
      <t>拟建地都支渠，全长</t>
    </r>
    <r>
      <rPr>
        <sz val="10"/>
        <rFont val="Times New Roman"/>
        <charset val="134"/>
      </rPr>
      <t>16.177km</t>
    </r>
    <r>
      <rPr>
        <sz val="10"/>
        <rFont val="宋体"/>
        <charset val="134"/>
      </rPr>
      <t>，基本沿东南方向布置，流经砲台镇、地都镇。设计引水流量为</t>
    </r>
    <r>
      <rPr>
        <sz val="10"/>
        <rFont val="Times New Roman"/>
        <charset val="134"/>
      </rPr>
      <t>3.52m³/s</t>
    </r>
    <r>
      <rPr>
        <sz val="10"/>
        <rFont val="宋体"/>
        <charset val="134"/>
      </rPr>
      <t>，灌溉面积</t>
    </r>
    <r>
      <rPr>
        <sz val="10"/>
        <rFont val="Times New Roman"/>
        <charset val="134"/>
      </rPr>
      <t>4.65</t>
    </r>
    <r>
      <rPr>
        <sz val="10"/>
        <rFont val="宋体"/>
        <charset val="134"/>
      </rPr>
      <t>万亩</t>
    </r>
  </si>
  <si>
    <t>空港经济区登岗镇官淇电排站工程</t>
  </si>
  <si>
    <t>城市防洪防涝能力建设</t>
  </si>
  <si>
    <r>
      <rPr>
        <sz val="10"/>
        <rFont val="宋体"/>
        <charset val="134"/>
      </rPr>
      <t>在泵站内安装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台泵组，总装机功率</t>
    </r>
    <r>
      <rPr>
        <sz val="10"/>
        <rFont val="Times New Roman"/>
        <charset val="134"/>
      </rPr>
      <t>1680kW</t>
    </r>
    <r>
      <rPr>
        <sz val="10"/>
        <rFont val="宋体"/>
        <charset val="134"/>
      </rPr>
      <t>，排涝标准提高至围内十年一遇最大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小时暴雨产生的径流量一天排干</t>
    </r>
  </si>
  <si>
    <t>普宁市重点项目小计</t>
  </si>
  <si>
    <t>普宁市龙江流域水系综合整治工程</t>
  </si>
  <si>
    <r>
      <rPr>
        <sz val="10"/>
        <rFont val="宋体"/>
        <charset val="134"/>
      </rPr>
      <t>普宁市</t>
    </r>
  </si>
  <si>
    <r>
      <rPr>
        <sz val="10"/>
        <rFont val="宋体"/>
        <charset val="134"/>
      </rPr>
      <t>普宁市水利局</t>
    </r>
  </si>
  <si>
    <t>初设在编</t>
  </si>
  <si>
    <r>
      <rPr>
        <sz val="10"/>
        <rFont val="宋体"/>
        <charset val="134"/>
      </rPr>
      <t>广东省中小河流治理（二期）</t>
    </r>
  </si>
  <si>
    <r>
      <rPr>
        <sz val="10"/>
        <rFont val="宋体"/>
        <charset val="134"/>
      </rPr>
      <t>防洪治理</t>
    </r>
  </si>
  <si>
    <r>
      <rPr>
        <sz val="10"/>
        <rFont val="宋体"/>
        <charset val="134"/>
      </rPr>
      <t>包括崩坎水治理工程、高埔水治理工程、龙江（普宁段）治理工程，提升排涝灌溉能力，优化水环境。</t>
    </r>
  </si>
  <si>
    <t>普宁市榕江流域水系综合整治工程</t>
  </si>
  <si>
    <r>
      <rPr>
        <sz val="10"/>
        <rFont val="宋体"/>
        <charset val="134"/>
      </rPr>
      <t>《广东省农村水利治理规划》（</t>
    </r>
    <r>
      <rPr>
        <sz val="10"/>
        <rFont val="Times New Roman"/>
        <charset val="134"/>
      </rPr>
      <t>2018-2027</t>
    </r>
    <r>
      <rPr>
        <sz val="10"/>
        <rFont val="宋体"/>
        <charset val="134"/>
      </rPr>
      <t>年）广东省中小河流治理（二期）</t>
    </r>
  </si>
  <si>
    <r>
      <rPr>
        <sz val="10"/>
        <rFont val="宋体"/>
        <charset val="134"/>
      </rPr>
      <t>洪阳河中上游干支流整治工程、榕江（里湖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梅塘段）治理工程、洪阳河二期治理工程，榕江（东门溪）治理工程，提升排涝灌溉能力，优化水环境。</t>
    </r>
  </si>
  <si>
    <t>普宁市宝月水库工程
（练江流域综合整治工程水利部分）</t>
  </si>
  <si>
    <r>
      <rPr>
        <sz val="10"/>
        <rFont val="宋体"/>
        <charset val="134"/>
      </rPr>
      <t>控制性枢纽工程</t>
    </r>
  </si>
  <si>
    <r>
      <rPr>
        <sz val="10"/>
        <rFont val="宋体"/>
        <charset val="134"/>
      </rPr>
      <t>练江流域综合整治规划（水利部分）
广东省人民政府关于练江流域综合整治规划（水利部分）的批复（粤府函〔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</si>
  <si>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防洪、供水等</t>
    </r>
  </si>
  <si>
    <r>
      <rPr>
        <sz val="10"/>
        <rFont val="宋体"/>
        <charset val="134"/>
      </rPr>
      <t>拟建普宁市宝月水库工程，宝月水库为小一型水库，设计总库容</t>
    </r>
    <r>
      <rPr>
        <sz val="10"/>
        <rFont val="Times New Roman"/>
        <charset val="134"/>
      </rPr>
      <t>595</t>
    </r>
    <r>
      <rPr>
        <sz val="10"/>
        <rFont val="宋体"/>
        <charset val="134"/>
      </rPr>
      <t>万立方米。主要建筑物有大坝、溢洪道、引水隧洞、进水塔、风吹涵溢洪道、水电站、水陂、防汛公路、灌区引水管等。宝月水库的建设能够充分发挥水库防洪、供水、灌溉及发电效益。</t>
    </r>
  </si>
  <si>
    <t>普宁市大长坑水库工程</t>
  </si>
  <si>
    <r>
      <rPr>
        <sz val="10"/>
        <rFont val="宋体"/>
        <charset val="134"/>
      </rPr>
      <t>小型水库</t>
    </r>
  </si>
  <si>
    <r>
      <rPr>
        <sz val="10"/>
        <rFont val="宋体"/>
        <charset val="134"/>
      </rPr>
      <t>揭阳市普侨区</t>
    </r>
    <r>
      <rPr>
        <sz val="10"/>
        <rFont val="宋体"/>
        <charset val="134"/>
      </rPr>
      <t>大长坑水库新建工程规划报告书</t>
    </r>
  </si>
  <si>
    <t>防洪、灌溉、供水</t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</si>
  <si>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20.02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</si>
  <si>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r>
      <rPr>
        <sz val="10"/>
        <rFont val="宋体"/>
        <charset val="134"/>
      </rPr>
      <t>普宁市碧道建设工程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</si>
  <si>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练江碧道：滨岸护带建设</t>
    </r>
    <r>
      <rPr>
        <sz val="10"/>
        <rFont val="Times New Roman"/>
        <charset val="134"/>
      </rPr>
      <t>21.6km</t>
    </r>
    <r>
      <rPr>
        <sz val="10"/>
        <rFont val="宋体"/>
        <charset val="134"/>
      </rPr>
      <t>，包括堤顶路、防洪堤坡面绿化、滩地美化、护堤地美化等四项工程措施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建设防汛交通桥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新建牛埋电排站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 xml:space="preserve">重建杉铺电排站、水闸；建立亲水栈道、骑行道等多级漫步系统，并通过水上码头、特色驿站、亲水观景台等的布置丰富水岸景观，沿岸新增标识系统、驿站等配套服务设施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汤坑溪碧道：堤防加固</t>
    </r>
    <r>
      <rPr>
        <sz val="10"/>
        <rFont val="Times New Roman"/>
        <charset val="134"/>
      </rPr>
      <t>4km</t>
    </r>
    <r>
      <rPr>
        <sz val="10"/>
        <rFont val="宋体"/>
        <charset val="134"/>
      </rPr>
      <t>，清淤</t>
    </r>
    <r>
      <rPr>
        <sz val="10"/>
        <rFont val="Times New Roman"/>
        <charset val="134"/>
      </rPr>
      <t>8.2km</t>
    </r>
    <r>
      <rPr>
        <sz val="10"/>
        <rFont val="宋体"/>
        <charset val="134"/>
      </rPr>
      <t>，穿堤建筑物重建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新建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座，两岸截污</t>
    </r>
    <r>
      <rPr>
        <sz val="10"/>
        <rFont val="Times New Roman"/>
        <charset val="134"/>
      </rPr>
      <t>24.4km,</t>
    </r>
    <r>
      <rPr>
        <sz val="10"/>
        <rFont val="宋体"/>
        <charset val="134"/>
      </rPr>
      <t xml:space="preserve">违章清拆，开展岸边面源污染防治、曝气复氧。结合特色小镇规划，整体配置标识系统、驿站、公厕等配套服务设施；根据特色村的分布打造多个小型碧道公园，改善滨水人居环境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 xml:space="preserve">白坑湖碧道：违章清拆，开展岸边面源污染防治，开展白坑湖水湿地修复工程；结合白坑湖湿地公园规划，主要通过复合功能的滨水慢行系统、完善的游憩服务设施、特色绿化带设计营造连接白坑湖与城区的生态景观廊道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 xml:space="preserve">云落溪碧道：违章清拆，开展岸边面源污染防治，加强岸边植被保护与修复；新增标识系统、驿站、公厕等配套服务设施，局部增加亲水栈道。骑行道等多级慢行道系统和融观景休闲、健身运动于一体的滨水节点空间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麒麟水碧道：堤防加固</t>
    </r>
    <r>
      <rPr>
        <sz val="10"/>
        <rFont val="Times New Roman"/>
        <charset val="134"/>
      </rPr>
      <t>12.2km</t>
    </r>
    <r>
      <rPr>
        <sz val="10"/>
        <rFont val="宋体"/>
        <charset val="134"/>
      </rPr>
      <t>，新建水闸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座、穿堤涵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清除违建，两岸截污建设</t>
    </r>
    <r>
      <rPr>
        <sz val="10"/>
        <rFont val="Times New Roman"/>
        <charset val="134"/>
      </rPr>
      <t>21.6km,</t>
    </r>
    <r>
      <rPr>
        <sz val="10"/>
        <rFont val="宋体"/>
        <charset val="134"/>
      </rPr>
      <t xml:space="preserve">开展岸边面源污染防治。新增标识系统、驿站、公厕等配套服务设施，局部增加亲水栈道。骑行道等多级慢行道系统和融观景休闲、健身运动于一体的滨水节点空间
</t>
    </r>
    <r>
      <rPr>
        <sz val="10"/>
        <rFont val="Times New Roman"/>
        <charset val="134"/>
      </rPr>
      <t>6.</t>
    </r>
    <r>
      <rPr>
        <sz val="10"/>
        <rFont val="宋体"/>
        <charset val="134"/>
      </rPr>
      <t>榕江南河碧道：新增标识系统、驿站、公厕等配套服务设施，局部增加亲水栈道。骑行道等多级慢行道系统和融观景休闲、健身运动于一体的滨水节点空间</t>
    </r>
  </si>
  <si>
    <t>揭阳市普宁市北部中心水厂工程</t>
  </si>
  <si>
    <t>普宁粤海水务有限公司</t>
  </si>
  <si>
    <r>
      <rPr>
        <sz val="10"/>
        <rFont val="Times New Roman"/>
        <charset val="134"/>
      </rPr>
      <t>31</t>
    </r>
    <r>
      <rPr>
        <sz val="10"/>
        <rFont val="宋体"/>
        <charset val="134"/>
      </rPr>
      <t>个月</t>
    </r>
  </si>
  <si>
    <t>提高集中供水覆盖范围</t>
  </si>
  <si>
    <r>
      <rPr>
        <sz val="10"/>
        <rFont val="宋体"/>
        <charset val="134"/>
      </rPr>
      <t>给普宁市北部地区供水，解决普宁市北部六镇生活用水问题。
利用引龙工程规划在编的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公里输水干管（龙颈下水库进水口至白塔镇段），在白塔取水，再通过新建约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公里单管输水管道，引水至洪阳镇富袋村的普宁北部中心水厂。水厂建设内容包括输水管线</t>
    </r>
    <r>
      <rPr>
        <sz val="10"/>
        <rFont val="Times New Roman"/>
        <charset val="134"/>
      </rPr>
      <t>11.56</t>
    </r>
    <r>
      <rPr>
        <sz val="10"/>
        <rFont val="宋体"/>
        <charset val="134"/>
      </rPr>
      <t>公里、日产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t/d</t>
    </r>
    <r>
      <rPr>
        <sz val="10"/>
        <rFont val="宋体"/>
        <charset val="134"/>
      </rPr>
      <t>（总规模，一期规模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t/d</t>
    </r>
    <r>
      <rPr>
        <sz val="10"/>
        <rFont val="宋体"/>
        <charset val="134"/>
      </rPr>
      <t>）的水厂一座及配水管网。</t>
    </r>
    <r>
      <rPr>
        <sz val="10"/>
        <rFont val="Times New Roman"/>
        <charset val="134"/>
      </rPr>
      <t xml:space="preserve"> </t>
    </r>
  </si>
  <si>
    <t>普宁市汤坑水库扩容工程</t>
  </si>
  <si>
    <r>
      <rPr>
        <sz val="10"/>
        <rFont val="宋体"/>
        <charset val="134"/>
      </rPr>
      <t>储备</t>
    </r>
  </si>
  <si>
    <t>扩建汤坑水库作为粤东水资源优化配置工程揭阳境内受水水库，对现有水库进行扩容加高，在原有库区基础上加宽扩大、清污加深、库坝加高加固，总库容由3341万立方米扩容至8000万立方米</t>
  </si>
  <si>
    <t>普宁市圆控潭水库工程</t>
  </si>
  <si>
    <r>
      <rPr>
        <sz val="10"/>
        <rFont val="宋体"/>
        <charset val="134"/>
      </rPr>
      <t>普宁市水资源综合规划、普宁市新（扩）建水库规划报告</t>
    </r>
  </si>
  <si>
    <t>拟建中型水库，拟建坝高100米，总库容2900万立方米</t>
  </si>
  <si>
    <t>普宁市北龙潭上水库加高扩容工程</t>
  </si>
  <si>
    <t>小型水库</t>
  </si>
  <si>
    <t>普宁市域北部水资源配置工程应急备用水源点工程的子项目，为粤东水资源优化配置工程揭阳境内受水水库，对现有水库进行扩容加高，在原有库区基础上加宽扩大、清污加深、库坝加高加固，总库容由175.3万立方米扩容至626.9万立方米</t>
  </si>
  <si>
    <t>普宁市田螺池水库加高扩容工程</t>
  </si>
  <si>
    <t>普宁市域北部水资源配置工程应急备用水源点工程的子项目，为粤东水资源优化配置工程揭阳境内受水水库，对水库进行扩容加高，在原有库区基础上加宽扩大、清污加深、库坝加高加固，总库容由60.8万立方米扩容至346.75万立方米</t>
  </si>
  <si>
    <t>普宁市灰池水库加高扩容工程</t>
  </si>
  <si>
    <t>普宁市域北部水资源配置工程应急备用水源点工程的子项目，为粤东水资源优化配置工程揭阳境内受水水库，对现有水库进行扩容加高，在原有库区基础上加宽扩大、清污加深、库坝加高加固，总库容由88.2万立方米扩容至392.5万立方米</t>
  </si>
  <si>
    <t>普宁市交南水库工程</t>
  </si>
  <si>
    <r>
      <rPr>
        <sz val="10"/>
        <rFont val="Times New Roman"/>
        <charset val="134"/>
      </rPr>
      <t>2023年</t>
    </r>
  </si>
  <si>
    <t>普宁市域北部水资源配置工程应急备用水源点工程的子项目，为粤东水资源优化配置工程揭阳境内受水水库，拟建中型水库，集雨面积约2.14平方公里，拟建库容2017.05万立方米，最大坝高45m</t>
  </si>
  <si>
    <t>普宁市锡坑水库加高扩容工程</t>
  </si>
  <si>
    <t>普宁市域中部水资源配置工程应急备用水源点工程的子项目，为粤东水资源优化配置工程揭阳境内受水水库，对现有水库进行扩容加高，在原有库区基础上加宽扩大、清污加深、库坝加高加固，总库容由311万立方米扩容至404.79万立方米</t>
  </si>
  <si>
    <t>普宁市葫芦水库加高扩容工程</t>
  </si>
  <si>
    <t>普宁市域中部水资源配置工程应急备用水源点工程的子项目，为粤东水资源优化配置工程揭阳境内受水水库，对现有水库进行扩容加高，在原有库区基础上加宽扩大、清污加深、库坝加高加固，总库容由288.2万立方米扩容至515.5万立方米</t>
  </si>
  <si>
    <t>普宁市葫芦地水库工程</t>
  </si>
  <si>
    <t>普宁市域中部水资源配置工程应急备用水源点工程的子项目，为粤东水资源优化配置工程揭阳境内受水水库，拟建小型水库，集雨面积约平方公里，拟建库容599.25万立方米，最大坝高12.5m</t>
  </si>
  <si>
    <t>揭阳市普宁市茅坪水库工程</t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</si>
  <si>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米，总库容</t>
    </r>
    <r>
      <rPr>
        <sz val="10"/>
        <rFont val="Times New Roman"/>
        <charset val="134"/>
      </rPr>
      <t>930</t>
    </r>
    <r>
      <rPr>
        <sz val="10"/>
        <rFont val="宋体"/>
        <charset val="134"/>
      </rPr>
      <t>万立方米。</t>
    </r>
  </si>
  <si>
    <t>惠来县重点项目小计</t>
  </si>
  <si>
    <t>惠来县中心城区水厂工程</t>
  </si>
  <si>
    <r>
      <rPr>
        <sz val="10"/>
        <rFont val="宋体"/>
        <charset val="134"/>
      </rPr>
      <t>惠来县</t>
    </r>
  </si>
  <si>
    <r>
      <rPr>
        <sz val="10"/>
        <rFont val="宋体"/>
        <charset val="134"/>
      </rPr>
      <t>惠来县水利局</t>
    </r>
  </si>
  <si>
    <t>可研已批</t>
  </si>
  <si>
    <r>
      <rPr>
        <sz val="10"/>
        <rFont val="宋体"/>
        <charset val="134"/>
      </rPr>
      <t>建设日供水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万吨水厂，配套铺设供水管网</t>
    </r>
  </si>
  <si>
    <r>
      <rPr>
        <sz val="10"/>
        <rFont val="宋体"/>
        <charset val="134"/>
      </rPr>
      <t>十三五未实施项目</t>
    </r>
  </si>
  <si>
    <t>惠来县后斜水库新建工程</t>
  </si>
  <si>
    <r>
      <rPr>
        <sz val="10"/>
        <rFont val="宋体"/>
        <charset val="134"/>
      </rPr>
      <t>拟建惠来县后斜水库，是供水、灌溉、防洪等综合利用的中型水库，总库容</t>
    </r>
    <r>
      <rPr>
        <sz val="10"/>
        <rFont val="Times New Roman"/>
        <charset val="134"/>
      </rPr>
      <t>1320</t>
    </r>
    <r>
      <rPr>
        <sz val="10"/>
        <rFont val="宋体"/>
        <charset val="134"/>
      </rPr>
      <t>万立方米，集雨面积约</t>
    </r>
    <r>
      <rPr>
        <sz val="10"/>
        <rFont val="Times New Roman"/>
        <charset val="134"/>
      </rPr>
      <t>9.13</t>
    </r>
    <r>
      <rPr>
        <sz val="10"/>
        <rFont val="宋体"/>
        <charset val="134"/>
      </rPr>
      <t>平方公里，最大坝高</t>
    </r>
    <r>
      <rPr>
        <sz val="10"/>
        <rFont val="Times New Roman"/>
        <charset val="134"/>
      </rPr>
      <t>22.5</t>
    </r>
    <r>
      <rPr>
        <sz val="10"/>
        <rFont val="宋体"/>
        <charset val="134"/>
      </rPr>
      <t>米</t>
    </r>
  </si>
  <si>
    <t>惠来县芒溪水库扩容工程</t>
  </si>
  <si>
    <t>对芒溪水库进行扩容加固，充分发挥芒溪水库灌溉、防洪作用，开发芒溪水库饮用水功能。按设计标准100年一遇，校核标准500年一遇进行扩容，总库容由950万立方米扩容至1200万立方米</t>
  </si>
  <si>
    <r>
      <rPr>
        <sz val="10"/>
        <rFont val="宋体"/>
        <charset val="134"/>
      </rPr>
      <t>惠来县碧道建设工程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</si>
  <si>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、盐岭河万里碧道建设工程：建设万里碧道长度</t>
    </r>
    <r>
      <rPr>
        <sz val="10"/>
        <rFont val="Times New Roman"/>
        <charset val="134"/>
      </rPr>
      <t>6.6km
2</t>
    </r>
    <r>
      <rPr>
        <sz val="10"/>
        <rFont val="宋体"/>
        <charset val="134"/>
      </rPr>
      <t>、龙江河万里碧道建设工程：建设万里碧道长度</t>
    </r>
    <r>
      <rPr>
        <sz val="10"/>
        <rFont val="Times New Roman"/>
        <charset val="134"/>
      </rPr>
      <t>13.0km
3</t>
    </r>
    <r>
      <rPr>
        <sz val="10"/>
        <rFont val="宋体"/>
        <charset val="134"/>
      </rPr>
      <t>、雷岭河万里碧道建设工程：建设万里碧道长度</t>
    </r>
    <r>
      <rPr>
        <sz val="10"/>
        <rFont val="Times New Roman"/>
        <charset val="134"/>
      </rPr>
      <t>7.8km</t>
    </r>
  </si>
  <si>
    <t>惠来县五福田水库工程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</si>
  <si>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惠来县域水资源配置工程应急备用水源点工程的子项目，为粤东水资源优化配置工程揭阳境内受水水库，拟建小型水库，集雨面积约</t>
    </r>
    <r>
      <rPr>
        <sz val="10"/>
        <rFont val="Times New Roman"/>
        <charset val="134"/>
      </rPr>
      <t>4.34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858.67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</t>
    </r>
  </si>
  <si>
    <t>惠来县黄竹潭水库工程</t>
  </si>
  <si>
    <t>2023年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</si>
  <si>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惠来县域水资源配置工程应急备用水源点工程的子项目，为粤东水资源优化配置工程揭阳境内受水水库，拟建中型水库，集雨面积约</t>
    </r>
    <r>
      <rPr>
        <sz val="10"/>
        <rFont val="Times New Roman"/>
        <charset val="134"/>
      </rPr>
      <t>22.4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1710.41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</t>
    </r>
  </si>
  <si>
    <t>惠来县泗竹埔水库工程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</si>
  <si>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惠来县域水资源配置工程应急备用水源点工程的子项目，为粤东水资源优化配置工程揭阳境内受水水库，拟建中型水库，集雨面积约</t>
    </r>
    <r>
      <rPr>
        <sz val="10"/>
        <rFont val="Times New Roman"/>
        <charset val="134"/>
      </rPr>
      <t>17.0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1485.49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米</t>
    </r>
  </si>
  <si>
    <t>揭西县重点项目小计</t>
  </si>
  <si>
    <t>揭西县三对门水库工程</t>
  </si>
  <si>
    <r>
      <rPr>
        <sz val="10"/>
        <rFont val="宋体"/>
        <charset val="134"/>
      </rPr>
      <t>揭西县</t>
    </r>
  </si>
  <si>
    <t>揭西县水利局</t>
  </si>
  <si>
    <r>
      <rPr>
        <sz val="10"/>
        <rFont val="宋体"/>
        <charset val="134"/>
      </rPr>
      <t>中型水库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</si>
  <si>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</si>
  <si>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座中型水库，总库容</t>
    </r>
    <r>
      <rPr>
        <sz val="10"/>
        <rFont val="Times New Roman"/>
        <charset val="134"/>
      </rPr>
      <t>2600</t>
    </r>
    <r>
      <rPr>
        <sz val="10"/>
        <rFont val="宋体"/>
        <charset val="134"/>
      </rPr>
      <t>万立方米，集雨面积</t>
    </r>
    <r>
      <rPr>
        <sz val="10"/>
        <rFont val="Times New Roman"/>
        <charset val="134"/>
      </rPr>
      <t>33.6</t>
    </r>
    <r>
      <rPr>
        <sz val="10"/>
        <rFont val="宋体"/>
        <charset val="134"/>
      </rPr>
      <t>平方公里，坝顶高程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米，最大坝高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</si>
  <si>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揭西县碧道建设工程</t>
    </r>
  </si>
  <si>
    <r>
      <rPr>
        <sz val="10"/>
        <rFont val="宋体"/>
        <charset val="134"/>
      </rPr>
      <t>揭西县水利局</t>
    </r>
  </si>
  <si>
    <r>
      <rPr>
        <sz val="9.5"/>
        <rFont val="Times New Roman"/>
        <charset val="134"/>
      </rPr>
      <t>1</t>
    </r>
    <r>
      <rPr>
        <sz val="9.5"/>
        <rFont val="宋体"/>
        <charset val="134"/>
      </rPr>
      <t>、榕江南河（庙角村至河江大桥段）碧道建设工程：实施</t>
    </r>
    <r>
      <rPr>
        <sz val="9.5"/>
        <rFont val="Times New Roman"/>
        <charset val="134"/>
      </rPr>
      <t>2.4</t>
    </r>
    <r>
      <rPr>
        <sz val="9.5"/>
        <rFont val="宋体"/>
        <charset val="134"/>
      </rPr>
      <t>公里生态堤改造，拟打造湿地公园</t>
    </r>
    <r>
      <rPr>
        <sz val="9.5"/>
        <rFont val="Times New Roman"/>
        <charset val="134"/>
      </rPr>
      <t xml:space="preserve"> 1 </t>
    </r>
    <r>
      <rPr>
        <sz val="9.5"/>
        <rFont val="宋体"/>
        <charset val="134"/>
      </rPr>
      <t>处（</t>
    </r>
    <r>
      <rPr>
        <sz val="9.5"/>
        <rFont val="Times New Roman"/>
        <charset val="134"/>
      </rPr>
      <t>0.5hm2</t>
    </r>
    <r>
      <rPr>
        <sz val="9.5"/>
        <rFont val="宋体"/>
        <charset val="134"/>
      </rPr>
      <t>）、文化广场</t>
    </r>
    <r>
      <rPr>
        <sz val="9.5"/>
        <rFont val="Times New Roman"/>
        <charset val="134"/>
      </rPr>
      <t xml:space="preserve"> 1 </t>
    </r>
    <r>
      <rPr>
        <sz val="9.5"/>
        <rFont val="宋体"/>
        <charset val="134"/>
      </rPr>
      <t>处（</t>
    </r>
    <r>
      <rPr>
        <sz val="9.5"/>
        <rFont val="Times New Roman"/>
        <charset val="134"/>
      </rPr>
      <t>0.5hm2</t>
    </r>
    <r>
      <rPr>
        <sz val="9.5"/>
        <rFont val="宋体"/>
        <charset val="134"/>
      </rPr>
      <t>），新增揭西文化宣传节点</t>
    </r>
    <r>
      <rPr>
        <sz val="9.5"/>
        <rFont val="Times New Roman"/>
        <charset val="134"/>
      </rPr>
      <t xml:space="preserve"> 5 </t>
    </r>
    <r>
      <rPr>
        <sz val="9.5"/>
        <rFont val="宋体"/>
        <charset val="134"/>
      </rPr>
      <t>处；沿河打造亲水平台</t>
    </r>
    <r>
      <rPr>
        <sz val="9.5"/>
        <rFont val="Times New Roman"/>
        <charset val="134"/>
      </rPr>
      <t xml:space="preserve"> 4 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 xml:space="preserve"> 10 </t>
    </r>
    <r>
      <rPr>
        <sz val="9.5"/>
        <rFont val="宋体"/>
        <charset val="134"/>
      </rPr>
      <t>处；生物浮岛等水生物景观节点</t>
    </r>
    <r>
      <rPr>
        <sz val="9.5"/>
        <rFont val="Times New Roman"/>
        <charset val="134"/>
      </rPr>
      <t xml:space="preserve"> 4 </t>
    </r>
    <r>
      <rPr>
        <sz val="9.5"/>
        <rFont val="宋体"/>
        <charset val="134"/>
      </rPr>
      <t xml:space="preserve">处；
</t>
    </r>
    <r>
      <rPr>
        <sz val="9.5"/>
        <rFont val="Times New Roman"/>
        <charset val="134"/>
      </rPr>
      <t>2</t>
    </r>
    <r>
      <rPr>
        <sz val="9.5"/>
        <rFont val="宋体"/>
        <charset val="134"/>
      </rPr>
      <t>、榕江南河（河江大桥至两南桥段）碧道建设工程：打造沿江南路段二级平台</t>
    </r>
    <r>
      <rPr>
        <sz val="9.5"/>
        <rFont val="Times New Roman"/>
        <charset val="134"/>
      </rPr>
      <t xml:space="preserve"> 1.2km</t>
    </r>
    <r>
      <rPr>
        <sz val="9.5"/>
        <rFont val="宋体"/>
        <charset val="134"/>
      </rPr>
      <t>；拟打造湿地公园</t>
    </r>
    <r>
      <rPr>
        <sz val="9.5"/>
        <rFont val="Times New Roman"/>
        <charset val="134"/>
      </rPr>
      <t>1</t>
    </r>
    <r>
      <rPr>
        <sz val="9.5"/>
        <rFont val="宋体"/>
        <charset val="134"/>
      </rPr>
      <t>处，休闲公园</t>
    </r>
    <r>
      <rPr>
        <sz val="9.5"/>
        <rFont val="Times New Roman"/>
        <charset val="134"/>
      </rPr>
      <t>1</t>
    </r>
    <r>
      <rPr>
        <sz val="9.5"/>
        <rFont val="宋体"/>
        <charset val="134"/>
      </rPr>
      <t>处；拟在两南桥及高速路桥两侧打造亮点，共计</t>
    </r>
    <r>
      <rPr>
        <sz val="9.5"/>
        <rFont val="Times New Roman"/>
        <charset val="134"/>
      </rPr>
      <t>8</t>
    </r>
    <r>
      <rPr>
        <sz val="9.5"/>
        <rFont val="宋体"/>
        <charset val="134"/>
      </rPr>
      <t>处；新增揭西文化宣传节点</t>
    </r>
    <r>
      <rPr>
        <sz val="9.5"/>
        <rFont val="Times New Roman"/>
        <charset val="134"/>
      </rPr>
      <t>8</t>
    </r>
    <r>
      <rPr>
        <sz val="9.5"/>
        <rFont val="宋体"/>
        <charset val="134"/>
      </rPr>
      <t>处；沿河打造亲水平台</t>
    </r>
    <r>
      <rPr>
        <sz val="9.5"/>
        <rFont val="Times New Roman"/>
        <charset val="134"/>
      </rPr>
      <t>5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>18</t>
    </r>
    <r>
      <rPr>
        <sz val="9.5"/>
        <rFont val="宋体"/>
        <charset val="134"/>
      </rPr>
      <t>处；生物浮岛等水生物景观节点</t>
    </r>
    <r>
      <rPr>
        <sz val="9.5"/>
        <rFont val="Times New Roman"/>
        <charset val="134"/>
      </rPr>
      <t>5</t>
    </r>
    <r>
      <rPr>
        <sz val="9.5"/>
        <rFont val="宋体"/>
        <charset val="134"/>
      </rPr>
      <t xml:space="preserve">处；
</t>
    </r>
    <r>
      <rPr>
        <sz val="9.5"/>
        <rFont val="Times New Roman"/>
        <charset val="134"/>
      </rPr>
      <t>3</t>
    </r>
    <r>
      <rPr>
        <sz val="9.5"/>
        <rFont val="宋体"/>
        <charset val="134"/>
      </rPr>
      <t>、榕江南河（东新村至莪翠村段）碧道建设工程：打造江心洲</t>
    </r>
    <r>
      <rPr>
        <sz val="9.5"/>
        <rFont val="Times New Roman"/>
        <charset val="134"/>
      </rPr>
      <t>1</t>
    </r>
    <r>
      <rPr>
        <sz val="9.5"/>
        <rFont val="宋体"/>
        <charset val="134"/>
      </rPr>
      <t>座（约</t>
    </r>
    <r>
      <rPr>
        <sz val="9.5"/>
        <rFont val="Times New Roman"/>
        <charset val="134"/>
      </rPr>
      <t>1.7</t>
    </r>
    <r>
      <rPr>
        <sz val="9.5"/>
        <rFont val="宋体"/>
        <charset val="134"/>
      </rPr>
      <t>公顷）、湿地公园</t>
    </r>
    <r>
      <rPr>
        <sz val="9.5"/>
        <rFont val="Times New Roman"/>
        <charset val="134"/>
      </rPr>
      <t>1</t>
    </r>
    <r>
      <rPr>
        <sz val="9.5"/>
        <rFont val="宋体"/>
        <charset val="134"/>
      </rPr>
      <t>个（约</t>
    </r>
    <r>
      <rPr>
        <sz val="9.5"/>
        <rFont val="Times New Roman"/>
        <charset val="134"/>
      </rPr>
      <t>2</t>
    </r>
    <r>
      <rPr>
        <sz val="9.5"/>
        <rFont val="宋体"/>
        <charset val="134"/>
      </rPr>
      <t>公顷），小型游园</t>
    </r>
    <r>
      <rPr>
        <sz val="9.5"/>
        <rFont val="Times New Roman"/>
        <charset val="134"/>
      </rPr>
      <t>8</t>
    </r>
    <r>
      <rPr>
        <sz val="9.5"/>
        <rFont val="宋体"/>
        <charset val="134"/>
      </rPr>
      <t>处，新增文化宣传节点</t>
    </r>
    <r>
      <rPr>
        <sz val="9.5"/>
        <rFont val="Times New Roman"/>
        <charset val="134"/>
      </rPr>
      <t>5</t>
    </r>
    <r>
      <rPr>
        <sz val="9.5"/>
        <rFont val="宋体"/>
        <charset val="134"/>
      </rPr>
      <t>处；沿河打造亲水平台</t>
    </r>
    <r>
      <rPr>
        <sz val="9.5"/>
        <rFont val="Times New Roman"/>
        <charset val="134"/>
      </rPr>
      <t>6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>15</t>
    </r>
    <r>
      <rPr>
        <sz val="9.5"/>
        <rFont val="宋体"/>
        <charset val="134"/>
      </rPr>
      <t xml:space="preserve">处；
</t>
    </r>
    <r>
      <rPr>
        <sz val="9.5"/>
        <rFont val="Times New Roman"/>
        <charset val="134"/>
      </rPr>
      <t xml:space="preserve"> 4</t>
    </r>
    <r>
      <rPr>
        <sz val="9.5"/>
        <rFont val="宋体"/>
        <charset val="134"/>
      </rPr>
      <t>、榕江南河（大港村至鲤沟村段）碧道建设工程：打造湿地公园</t>
    </r>
    <r>
      <rPr>
        <sz val="9.5"/>
        <rFont val="Times New Roman"/>
        <charset val="134"/>
      </rPr>
      <t xml:space="preserve"> 3 </t>
    </r>
    <r>
      <rPr>
        <sz val="9.5"/>
        <rFont val="宋体"/>
        <charset val="134"/>
      </rPr>
      <t>个（分别</t>
    </r>
    <r>
      <rPr>
        <sz val="9.5"/>
        <rFont val="Times New Roman"/>
        <charset val="134"/>
      </rPr>
      <t xml:space="preserve"> 2.5 </t>
    </r>
    <r>
      <rPr>
        <sz val="9.5"/>
        <rFont val="宋体"/>
        <charset val="134"/>
      </rPr>
      <t>公顷、</t>
    </r>
    <r>
      <rPr>
        <sz val="9.5"/>
        <rFont val="Times New Roman"/>
        <charset val="134"/>
      </rPr>
      <t xml:space="preserve">1.5 </t>
    </r>
    <r>
      <rPr>
        <sz val="9.5"/>
        <rFont val="宋体"/>
        <charset val="134"/>
      </rPr>
      <t>公顷、</t>
    </r>
    <r>
      <rPr>
        <sz val="9.5"/>
        <rFont val="Times New Roman"/>
        <charset val="134"/>
      </rPr>
      <t xml:space="preserve">2.8 </t>
    </r>
    <r>
      <rPr>
        <sz val="9.5"/>
        <rFont val="宋体"/>
        <charset val="134"/>
      </rPr>
      <t>公顷），小型游园</t>
    </r>
    <r>
      <rPr>
        <sz val="9.5"/>
        <rFont val="Times New Roman"/>
        <charset val="134"/>
      </rPr>
      <t xml:space="preserve"> 8 </t>
    </r>
    <r>
      <rPr>
        <sz val="9.5"/>
        <rFont val="宋体"/>
        <charset val="134"/>
      </rPr>
      <t>处，新增文化宣传节点</t>
    </r>
    <r>
      <rPr>
        <sz val="9.5"/>
        <rFont val="Times New Roman"/>
        <charset val="134"/>
      </rPr>
      <t xml:space="preserve"> 6 </t>
    </r>
    <r>
      <rPr>
        <sz val="9.5"/>
        <rFont val="宋体"/>
        <charset val="134"/>
      </rPr>
      <t>处；沿河打造亲水平台</t>
    </r>
    <r>
      <rPr>
        <sz val="9.5"/>
        <rFont val="Times New Roman"/>
        <charset val="134"/>
      </rPr>
      <t xml:space="preserve"> 8 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 xml:space="preserve"> 15 </t>
    </r>
    <r>
      <rPr>
        <sz val="9.5"/>
        <rFont val="宋体"/>
        <charset val="134"/>
      </rPr>
      <t xml:space="preserve">处；
</t>
    </r>
    <r>
      <rPr>
        <sz val="9.5"/>
        <rFont val="Times New Roman"/>
        <charset val="134"/>
      </rPr>
      <t xml:space="preserve"> 5</t>
    </r>
    <r>
      <rPr>
        <sz val="9.5"/>
        <rFont val="宋体"/>
        <charset val="134"/>
      </rPr>
      <t>、五经富河（龙颈水库至川天王电站段）碧道建设工程：打造滨水休闲公园</t>
    </r>
    <r>
      <rPr>
        <sz val="9.5"/>
        <rFont val="Times New Roman"/>
        <charset val="134"/>
      </rPr>
      <t xml:space="preserve"> 1 </t>
    </r>
    <r>
      <rPr>
        <sz val="9.5"/>
        <rFont val="宋体"/>
        <charset val="134"/>
      </rPr>
      <t>个（</t>
    </r>
    <r>
      <rPr>
        <sz val="9.5"/>
        <rFont val="Times New Roman"/>
        <charset val="134"/>
      </rPr>
      <t xml:space="preserve">3 </t>
    </r>
    <r>
      <rPr>
        <sz val="9.5"/>
        <rFont val="宋体"/>
        <charset val="134"/>
      </rPr>
      <t>公顷），小型游园</t>
    </r>
    <r>
      <rPr>
        <sz val="9.5"/>
        <rFont val="Times New Roman"/>
        <charset val="134"/>
      </rPr>
      <t xml:space="preserve"> 6 </t>
    </r>
    <r>
      <rPr>
        <sz val="9.5"/>
        <rFont val="宋体"/>
        <charset val="134"/>
      </rPr>
      <t>处，新增文化宣传节点</t>
    </r>
    <r>
      <rPr>
        <sz val="9.5"/>
        <rFont val="Times New Roman"/>
        <charset val="134"/>
      </rPr>
      <t xml:space="preserve"> 2 </t>
    </r>
    <r>
      <rPr>
        <sz val="9.5"/>
        <rFont val="宋体"/>
        <charset val="134"/>
      </rPr>
      <t>处；沿河打造亲水平台</t>
    </r>
    <r>
      <rPr>
        <sz val="9.5"/>
        <rFont val="Times New Roman"/>
        <charset val="134"/>
      </rPr>
      <t xml:space="preserve"> 5 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 xml:space="preserve"> 10 </t>
    </r>
    <r>
      <rPr>
        <sz val="9.5"/>
        <rFont val="宋体"/>
        <charset val="134"/>
      </rPr>
      <t>处；生物浮岛等水生物景观节点</t>
    </r>
    <r>
      <rPr>
        <sz val="9.5"/>
        <rFont val="Times New Roman"/>
        <charset val="134"/>
      </rPr>
      <t xml:space="preserve"> 5 </t>
    </r>
    <r>
      <rPr>
        <sz val="9.5"/>
        <rFont val="宋体"/>
        <charset val="134"/>
      </rPr>
      <t>处；</t>
    </r>
    <r>
      <rPr>
        <sz val="9.5"/>
        <rFont val="Times New Roman"/>
        <charset val="134"/>
      </rPr>
      <t xml:space="preserve">                                                                                                                           6</t>
    </r>
    <r>
      <rPr>
        <sz val="9.5"/>
        <rFont val="宋体"/>
        <charset val="134"/>
      </rPr>
      <t>、横江河（横江水库至新祠堂坝段）</t>
    </r>
    <r>
      <rPr>
        <sz val="9.5"/>
        <rFont val="Times New Roman"/>
        <charset val="134"/>
      </rPr>
      <t xml:space="preserve"> </t>
    </r>
    <r>
      <rPr>
        <sz val="9.5"/>
        <rFont val="宋体"/>
        <charset val="134"/>
      </rPr>
      <t>碧道建设工程：打造亲水平台</t>
    </r>
    <r>
      <rPr>
        <sz val="9.5"/>
        <rFont val="Times New Roman"/>
        <charset val="134"/>
      </rPr>
      <t xml:space="preserve"> 4 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 xml:space="preserve"> 8</t>
    </r>
    <r>
      <rPr>
        <sz val="9.5"/>
        <rFont val="宋体"/>
        <charset val="134"/>
      </rPr>
      <t>处；生物浮岛等水生物景观节点</t>
    </r>
    <r>
      <rPr>
        <sz val="9.5"/>
        <rFont val="Times New Roman"/>
        <charset val="134"/>
      </rPr>
      <t xml:space="preserve"> 4 </t>
    </r>
    <r>
      <rPr>
        <sz val="9.5"/>
        <rFont val="宋体"/>
        <charset val="134"/>
      </rPr>
      <t>处；健身器材等功能特色节点</t>
    </r>
    <r>
      <rPr>
        <sz val="9.5"/>
        <rFont val="Times New Roman"/>
        <charset val="134"/>
      </rPr>
      <t xml:space="preserve"> 2 </t>
    </r>
    <r>
      <rPr>
        <sz val="9.5"/>
        <rFont val="宋体"/>
        <charset val="134"/>
      </rPr>
      <t xml:space="preserve">处。
</t>
    </r>
    <r>
      <rPr>
        <sz val="9.5"/>
        <rFont val="Times New Roman"/>
        <charset val="134"/>
      </rPr>
      <t>7</t>
    </r>
    <r>
      <rPr>
        <sz val="9.5"/>
        <rFont val="宋体"/>
        <charset val="134"/>
      </rPr>
      <t>、五经富河（塔头拦河坝至潭溪段）碧道建设工程：打造亲水平台</t>
    </r>
    <r>
      <rPr>
        <sz val="9.5"/>
        <rFont val="Times New Roman"/>
        <charset val="134"/>
      </rPr>
      <t xml:space="preserve"> 8 </t>
    </r>
    <r>
      <rPr>
        <sz val="9.5"/>
        <rFont val="宋体"/>
        <charset val="134"/>
      </rPr>
      <t>处；景观特色小品</t>
    </r>
    <r>
      <rPr>
        <sz val="9.5"/>
        <rFont val="Times New Roman"/>
        <charset val="134"/>
      </rPr>
      <t xml:space="preserve"> 13 </t>
    </r>
    <r>
      <rPr>
        <sz val="9.5"/>
        <rFont val="宋体"/>
        <charset val="134"/>
      </rPr>
      <t>处；生物浮岛等水生物景观节点</t>
    </r>
    <r>
      <rPr>
        <sz val="9.5"/>
        <rFont val="Times New Roman"/>
        <charset val="134"/>
      </rPr>
      <t xml:space="preserve"> 4 </t>
    </r>
    <r>
      <rPr>
        <sz val="9.5"/>
        <rFont val="宋体"/>
        <charset val="134"/>
      </rPr>
      <t>处。</t>
    </r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</si>
</sst>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"/>
    <numFmt numFmtId="178" formatCode="0_);[Red]\(0\)"/>
    <numFmt numFmtId="179" formatCode="0.00_);[Red]\(0.00\)"/>
    <numFmt numFmtId="180" formatCode="0_ "/>
    <numFmt numFmtId="181" formatCode="0.0_ "/>
  </numFmts>
  <fonts count="3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9.5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indexed="8"/>
      <name val="等线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vertAlign val="superscript"/>
      <sz val="10"/>
      <name val="Times New Roman"/>
      <charset val="134"/>
    </font>
    <font>
      <vertAlign val="superscript"/>
      <sz val="10"/>
      <name val="宋体"/>
      <charset val="134"/>
    </font>
    <font>
      <sz val="11"/>
      <name val="宋体"/>
      <charset val="134"/>
    </font>
    <font>
      <sz val="9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9" fillId="20" borderId="5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/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1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10" applyNumberFormat="1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 wrapText="1"/>
    </xf>
    <xf numFmtId="177" fontId="2" fillId="0" borderId="1" xfId="53" applyNumberFormat="1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180" fontId="2" fillId="0" borderId="0" xfId="0" applyNumberFormat="1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7_附表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8_附表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4_附表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_空港区水利改革发展“十四五”规划附表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3_附表5" xfId="54"/>
    <cellStyle name="常规 6_附表5" xfId="55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66FF"/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I73"/>
  <sheetViews>
    <sheetView tabSelected="1" view="pageBreakPreview" zoomScale="85" zoomScaleNormal="100" zoomScaleSheetLayoutView="85" workbookViewId="0">
      <pane xSplit="2" ySplit="4" topLeftCell="C14" activePane="bottomRight" state="frozen"/>
      <selection/>
      <selection pane="topRight"/>
      <selection pane="bottomLeft"/>
      <selection pane="bottomRight" activeCell="AO14" sqref="AO14"/>
    </sheetView>
  </sheetViews>
  <sheetFormatPr defaultColWidth="9" defaultRowHeight="12.75"/>
  <cols>
    <col min="1" max="1" width="3.875" style="8" customWidth="1"/>
    <col min="2" max="2" width="20.625" style="2" customWidth="1"/>
    <col min="3" max="3" width="6.5" style="7" customWidth="1"/>
    <col min="4" max="4" width="8.125" style="2" customWidth="1"/>
    <col min="5" max="5" width="13.875" style="8" customWidth="1"/>
    <col min="6" max="6" width="11.25" style="2" customWidth="1"/>
    <col min="7" max="7" width="29.875" style="2" hidden="1" customWidth="1"/>
    <col min="8" max="8" width="11.125" style="2" hidden="1" customWidth="1"/>
    <col min="9" max="9" width="8" style="2" customWidth="1"/>
    <col min="10" max="10" width="8.875" style="8" customWidth="1"/>
    <col min="11" max="11" width="10.5" style="9" customWidth="1"/>
    <col min="12" max="12" width="6.875" style="2" customWidth="1"/>
    <col min="13" max="13" width="10.875" style="8" customWidth="1"/>
    <col min="14" max="14" width="9.875" style="8" customWidth="1"/>
    <col min="15" max="15" width="11.375" style="8" customWidth="1"/>
    <col min="16" max="16" width="8.75" style="8" customWidth="1"/>
    <col min="17" max="18" width="13.5" style="8" hidden="1" customWidth="1"/>
    <col min="19" max="19" width="61.375" style="10" customWidth="1"/>
    <col min="20" max="22" width="7.25" style="8" hidden="1" customWidth="1"/>
    <col min="23" max="23" width="8.625" style="8" hidden="1" customWidth="1"/>
    <col min="24" max="24" width="7.625" style="8" hidden="1" customWidth="1"/>
    <col min="25" max="25" width="7.5" style="8" hidden="1" customWidth="1"/>
    <col min="26" max="26" width="7.25" style="8" hidden="1" customWidth="1"/>
    <col min="27" max="27" width="8.125" style="8" hidden="1" customWidth="1"/>
    <col min="28" max="28" width="7.25" style="8" hidden="1" customWidth="1"/>
    <col min="29" max="29" width="8.875" style="8" hidden="1" customWidth="1"/>
    <col min="30" max="30" width="7.25" style="8" hidden="1" customWidth="1"/>
    <col min="31" max="31" width="10.5" style="8" hidden="1" customWidth="1"/>
    <col min="32" max="32" width="6.75" style="2" hidden="1" customWidth="1"/>
    <col min="33" max="33" width="9.25" style="8" hidden="1" customWidth="1"/>
    <col min="34" max="34" width="9.125" style="8" hidden="1" customWidth="1"/>
    <col min="35" max="35" width="36.4666666666667" style="8" hidden="1" customWidth="1"/>
    <col min="36" max="16384" width="9" style="8"/>
  </cols>
  <sheetData>
    <row r="1" ht="30" customHeight="1" spans="1:35">
      <c r="A1" s="11" t="s">
        <v>0</v>
      </c>
      <c r="B1" s="12"/>
      <c r="D1" s="7"/>
      <c r="E1" s="13"/>
      <c r="F1" s="7"/>
      <c r="G1" s="7"/>
      <c r="H1" s="7"/>
      <c r="I1" s="7"/>
      <c r="J1" s="13"/>
      <c r="K1" s="32"/>
      <c r="L1" s="7"/>
      <c r="M1" s="13"/>
      <c r="N1" s="13"/>
      <c r="P1" s="33"/>
      <c r="Q1" s="13"/>
      <c r="R1" s="13"/>
      <c r="S1" s="5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7"/>
      <c r="AG1" s="13"/>
      <c r="AH1" s="13"/>
      <c r="AI1" s="13"/>
    </row>
    <row r="2" ht="27.75" customHeight="1" spans="1: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ht="37.5" customHeight="1" spans="1:35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/>
      <c r="K3" s="16"/>
      <c r="L3" s="16"/>
      <c r="M3" s="25" t="s">
        <v>11</v>
      </c>
      <c r="N3" s="30"/>
      <c r="O3" s="30"/>
      <c r="P3" s="30"/>
      <c r="Q3" s="15" t="s">
        <v>12</v>
      </c>
      <c r="R3" s="25" t="s">
        <v>13</v>
      </c>
      <c r="S3" s="54"/>
      <c r="T3" s="17" t="s">
        <v>14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27"/>
      <c r="AF3" s="17" t="s">
        <v>15</v>
      </c>
      <c r="AG3" s="17" t="s">
        <v>16</v>
      </c>
      <c r="AH3" s="17" t="s">
        <v>17</v>
      </c>
      <c r="AI3" s="17" t="s">
        <v>18</v>
      </c>
    </row>
    <row r="4" ht="37.5" customHeight="1" spans="1:35">
      <c r="A4" s="16"/>
      <c r="B4" s="16"/>
      <c r="C4" s="16"/>
      <c r="D4" s="16"/>
      <c r="E4" s="16"/>
      <c r="F4" s="16"/>
      <c r="G4" s="16"/>
      <c r="H4" s="16"/>
      <c r="I4" s="15" t="s">
        <v>19</v>
      </c>
      <c r="J4" s="15" t="s">
        <v>20</v>
      </c>
      <c r="K4" s="34" t="s">
        <v>21</v>
      </c>
      <c r="L4" s="15" t="s">
        <v>22</v>
      </c>
      <c r="M4" s="15" t="s">
        <v>23</v>
      </c>
      <c r="N4" s="16" t="s">
        <v>24</v>
      </c>
      <c r="O4" s="16" t="s">
        <v>25</v>
      </c>
      <c r="P4" s="16" t="s">
        <v>26</v>
      </c>
      <c r="Q4" s="16"/>
      <c r="R4" s="15" t="s">
        <v>27</v>
      </c>
      <c r="S4" s="15" t="s">
        <v>28</v>
      </c>
      <c r="T4" s="17" t="s">
        <v>29</v>
      </c>
      <c r="U4" s="17" t="s">
        <v>30</v>
      </c>
      <c r="V4" s="17" t="s">
        <v>31</v>
      </c>
      <c r="W4" s="17" t="s">
        <v>32</v>
      </c>
      <c r="X4" s="17" t="s">
        <v>33</v>
      </c>
      <c r="Y4" s="19" t="s">
        <v>34</v>
      </c>
      <c r="Z4" s="17" t="s">
        <v>35</v>
      </c>
      <c r="AA4" s="17" t="s">
        <v>36</v>
      </c>
      <c r="AB4" s="17" t="s">
        <v>37</v>
      </c>
      <c r="AC4" s="19" t="s">
        <v>38</v>
      </c>
      <c r="AD4" s="17" t="s">
        <v>39</v>
      </c>
      <c r="AE4" s="17" t="s">
        <v>40</v>
      </c>
      <c r="AF4" s="17"/>
      <c r="AG4" s="17"/>
      <c r="AH4" s="17"/>
      <c r="AI4" s="17"/>
    </row>
    <row r="5" ht="42" customHeight="1" spans="1:35">
      <c r="A5" s="17"/>
      <c r="B5" s="17" t="s">
        <v>41</v>
      </c>
      <c r="C5" s="17"/>
      <c r="D5" s="17"/>
      <c r="E5" s="17"/>
      <c r="F5" s="17"/>
      <c r="G5" s="17"/>
      <c r="H5" s="17"/>
      <c r="I5" s="17"/>
      <c r="J5" s="17"/>
      <c r="K5" s="35"/>
      <c r="L5" s="17"/>
      <c r="M5" s="36">
        <f>M6+M16+M18+M23+M30+M47+M55</f>
        <v>1985953.6503518</v>
      </c>
      <c r="N5" s="36">
        <f>N6+N16+N18+N23+N30+N47+N55</f>
        <v>106662</v>
      </c>
      <c r="O5" s="36">
        <f>O6+O16+O18+O23+O30+O47+O55</f>
        <v>1799265.6503518</v>
      </c>
      <c r="P5" s="36">
        <f>P6+P16+P18+P23+P30+P47+P55</f>
        <v>80026</v>
      </c>
      <c r="Q5" s="36"/>
      <c r="R5" s="17"/>
      <c r="S5" s="55"/>
      <c r="T5" s="36" t="e">
        <f t="shared" ref="T5:AD5" si="0">T6+T16+T18+T23+T30+T47+T55</f>
        <v>#REF!</v>
      </c>
      <c r="U5" s="36" t="e">
        <f t="shared" si="0"/>
        <v>#REF!</v>
      </c>
      <c r="V5" s="36" t="e">
        <f t="shared" si="0"/>
        <v>#REF!</v>
      </c>
      <c r="W5" s="36" t="e">
        <f t="shared" si="0"/>
        <v>#REF!</v>
      </c>
      <c r="X5" s="36" t="e">
        <f t="shared" si="0"/>
        <v>#REF!</v>
      </c>
      <c r="Y5" s="36" t="e">
        <f t="shared" si="0"/>
        <v>#REF!</v>
      </c>
      <c r="Z5" s="36" t="e">
        <f t="shared" si="0"/>
        <v>#REF!</v>
      </c>
      <c r="AA5" s="36" t="e">
        <f t="shared" si="0"/>
        <v>#REF!</v>
      </c>
      <c r="AB5" s="36" t="e">
        <f t="shared" si="0"/>
        <v>#REF!</v>
      </c>
      <c r="AC5" s="36" t="e">
        <f t="shared" si="0"/>
        <v>#REF!</v>
      </c>
      <c r="AD5" s="36" t="e">
        <f t="shared" si="0"/>
        <v>#REF!</v>
      </c>
      <c r="AE5" s="16"/>
      <c r="AF5" s="16"/>
      <c r="AG5" s="36" t="e">
        <f>AG6+AG16+AG18+AG23+AG30+AG47+AG55</f>
        <v>#REF!</v>
      </c>
      <c r="AH5" s="16"/>
      <c r="AI5" s="17"/>
    </row>
    <row r="6" ht="42" customHeight="1" spans="1:35">
      <c r="A6" s="17"/>
      <c r="B6" s="15" t="s">
        <v>42</v>
      </c>
      <c r="C6" s="17"/>
      <c r="D6" s="17"/>
      <c r="E6" s="17"/>
      <c r="F6" s="17"/>
      <c r="G6" s="17"/>
      <c r="H6" s="17"/>
      <c r="I6" s="17"/>
      <c r="J6" s="17"/>
      <c r="K6" s="35"/>
      <c r="L6" s="17"/>
      <c r="M6" s="30">
        <f>SUM(M7:M15)</f>
        <v>590844.61</v>
      </c>
      <c r="N6" s="30">
        <f>SUM(N7:N15)</f>
        <v>62473</v>
      </c>
      <c r="O6" s="30">
        <f>SUM(O7:O15)</f>
        <v>528371.61</v>
      </c>
      <c r="P6" s="30">
        <f>SUM(P7:P15)</f>
        <v>0</v>
      </c>
      <c r="Q6" s="30" t="e">
        <f>SUM(#REF!)</f>
        <v>#REF!</v>
      </c>
      <c r="R6" s="30" t="e">
        <f>SUM(#REF!)</f>
        <v>#REF!</v>
      </c>
      <c r="S6" s="55"/>
      <c r="T6" s="30" t="e">
        <f>SUM(#REF!)</f>
        <v>#REF!</v>
      </c>
      <c r="U6" s="30" t="e">
        <f>SUM(#REF!)</f>
        <v>#REF!</v>
      </c>
      <c r="V6" s="30" t="e">
        <f>SUM(#REF!)</f>
        <v>#REF!</v>
      </c>
      <c r="W6" s="30" t="e">
        <f>SUM(#REF!)</f>
        <v>#REF!</v>
      </c>
      <c r="X6" s="30" t="e">
        <f>SUM(#REF!)</f>
        <v>#REF!</v>
      </c>
      <c r="Y6" s="30" t="e">
        <f>SUM(#REF!)</f>
        <v>#REF!</v>
      </c>
      <c r="Z6" s="30" t="e">
        <f>SUM(#REF!)</f>
        <v>#REF!</v>
      </c>
      <c r="AA6" s="30" t="e">
        <f>SUM(#REF!)</f>
        <v>#REF!</v>
      </c>
      <c r="AB6" s="30" t="e">
        <f>SUM(#REF!)</f>
        <v>#REF!</v>
      </c>
      <c r="AC6" s="30" t="e">
        <f>SUM(#REF!)</f>
        <v>#REF!</v>
      </c>
      <c r="AD6" s="30" t="e">
        <f>SUM(#REF!)</f>
        <v>#REF!</v>
      </c>
      <c r="AE6" s="22"/>
      <c r="AF6" s="22"/>
      <c r="AG6" s="30" t="e">
        <f>SUM(#REF!)</f>
        <v>#REF!</v>
      </c>
      <c r="AH6" s="22"/>
      <c r="AI6" s="26"/>
    </row>
    <row r="7" ht="68.1" customHeight="1" spans="1:35">
      <c r="A7" s="17">
        <v>1</v>
      </c>
      <c r="B7" s="18" t="s">
        <v>43</v>
      </c>
      <c r="C7" s="17" t="s">
        <v>44</v>
      </c>
      <c r="D7" s="19" t="s">
        <v>45</v>
      </c>
      <c r="E7" s="17" t="s">
        <v>46</v>
      </c>
      <c r="F7" s="17" t="s">
        <v>47</v>
      </c>
      <c r="G7" s="17" t="s">
        <v>48</v>
      </c>
      <c r="H7" s="17" t="s">
        <v>49</v>
      </c>
      <c r="I7" s="17" t="s">
        <v>50</v>
      </c>
      <c r="J7" s="19"/>
      <c r="K7" s="35" t="s">
        <v>51</v>
      </c>
      <c r="L7" s="17" t="s">
        <v>52</v>
      </c>
      <c r="M7" s="22">
        <v>61375</v>
      </c>
      <c r="N7" s="22">
        <v>56435</v>
      </c>
      <c r="O7" s="22">
        <f>M7-N7</f>
        <v>4940</v>
      </c>
      <c r="P7" s="22">
        <f>+M7-N7-O7</f>
        <v>0</v>
      </c>
      <c r="Q7" s="17"/>
      <c r="R7" s="19" t="s">
        <v>53</v>
      </c>
      <c r="S7" s="55" t="s">
        <v>54</v>
      </c>
      <c r="T7" s="22"/>
      <c r="U7" s="22"/>
      <c r="V7" s="22"/>
      <c r="W7" s="22"/>
      <c r="X7" s="22"/>
      <c r="Y7" s="22"/>
      <c r="Z7" s="22"/>
      <c r="AA7" s="22">
        <v>0.001652</v>
      </c>
      <c r="AB7" s="22"/>
      <c r="AC7" s="22"/>
      <c r="AD7" s="22"/>
      <c r="AE7" s="17"/>
      <c r="AF7" s="17" t="s">
        <v>55</v>
      </c>
      <c r="AG7" s="22"/>
      <c r="AH7" s="22"/>
      <c r="AI7" s="26"/>
    </row>
    <row r="8" s="1" customFormat="1" ht="68.1" customHeight="1" spans="1:35">
      <c r="A8" s="17">
        <v>2</v>
      </c>
      <c r="B8" s="19" t="s">
        <v>56</v>
      </c>
      <c r="C8" s="19" t="s">
        <v>57</v>
      </c>
      <c r="D8" s="19" t="s">
        <v>58</v>
      </c>
      <c r="E8" s="19" t="s">
        <v>59</v>
      </c>
      <c r="F8" s="19" t="s">
        <v>60</v>
      </c>
      <c r="G8" s="19" t="s">
        <v>61</v>
      </c>
      <c r="H8" s="19" t="s">
        <v>62</v>
      </c>
      <c r="I8" s="19" t="s">
        <v>63</v>
      </c>
      <c r="J8" s="19"/>
      <c r="K8" s="37" t="s">
        <v>64</v>
      </c>
      <c r="L8" s="19" t="s">
        <v>65</v>
      </c>
      <c r="M8" s="24">
        <v>14918.88</v>
      </c>
      <c r="N8" s="24">
        <v>6038</v>
      </c>
      <c r="O8" s="24">
        <f>M8-N8</f>
        <v>8880.88</v>
      </c>
      <c r="P8" s="24">
        <f>+M8-N8-O8</f>
        <v>0</v>
      </c>
      <c r="Q8" s="19"/>
      <c r="R8" s="19" t="s">
        <v>66</v>
      </c>
      <c r="S8" s="56" t="s">
        <v>67</v>
      </c>
      <c r="T8" s="24"/>
      <c r="U8" s="24"/>
      <c r="V8" s="24"/>
      <c r="W8" s="24">
        <v>3017</v>
      </c>
      <c r="X8" s="24"/>
      <c r="Y8" s="24"/>
      <c r="Z8" s="24"/>
      <c r="AA8" s="24"/>
      <c r="AB8" s="24"/>
      <c r="AC8" s="24"/>
      <c r="AD8" s="24"/>
      <c r="AE8" s="24"/>
      <c r="AF8" s="19" t="s">
        <v>68</v>
      </c>
      <c r="AG8" s="24"/>
      <c r="AH8" s="24"/>
      <c r="AI8" s="64"/>
    </row>
    <row r="9" s="1" customFormat="1" ht="130" customHeight="1" spans="1:35">
      <c r="A9" s="17">
        <v>3</v>
      </c>
      <c r="B9" s="19" t="s">
        <v>69</v>
      </c>
      <c r="C9" s="19" t="s">
        <v>57</v>
      </c>
      <c r="D9" s="19" t="s">
        <v>70</v>
      </c>
      <c r="E9" s="19" t="s">
        <v>59</v>
      </c>
      <c r="F9" s="19" t="s">
        <v>71</v>
      </c>
      <c r="G9" s="19" t="s">
        <v>72</v>
      </c>
      <c r="H9" s="19" t="s">
        <v>73</v>
      </c>
      <c r="I9" s="19" t="s">
        <v>74</v>
      </c>
      <c r="J9" s="38" t="s">
        <v>75</v>
      </c>
      <c r="K9" s="37">
        <v>44197</v>
      </c>
      <c r="L9" s="19" t="s">
        <v>65</v>
      </c>
      <c r="M9" s="24">
        <v>30254.04</v>
      </c>
      <c r="N9" s="24">
        <v>0</v>
      </c>
      <c r="O9" s="24">
        <v>30254.04</v>
      </c>
      <c r="P9" s="24">
        <f>+M9-N9-O9</f>
        <v>0</v>
      </c>
      <c r="Q9" s="19"/>
      <c r="R9" s="19" t="s">
        <v>76</v>
      </c>
      <c r="S9" s="56" t="s">
        <v>77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19">
        <v>12.66</v>
      </c>
      <c r="AE9" s="24"/>
      <c r="AF9" s="19" t="s">
        <v>68</v>
      </c>
      <c r="AG9" s="24"/>
      <c r="AH9" s="24"/>
      <c r="AI9" s="64"/>
    </row>
    <row r="10" s="2" customFormat="1" ht="90" customHeight="1" spans="1:35">
      <c r="A10" s="17">
        <v>4</v>
      </c>
      <c r="B10" s="20" t="s">
        <v>78</v>
      </c>
      <c r="C10" s="17" t="s">
        <v>44</v>
      </c>
      <c r="D10" s="19" t="s">
        <v>79</v>
      </c>
      <c r="E10" s="19" t="s">
        <v>80</v>
      </c>
      <c r="F10" s="17" t="s">
        <v>81</v>
      </c>
      <c r="G10" s="19"/>
      <c r="H10" s="17"/>
      <c r="I10" s="19" t="s">
        <v>74</v>
      </c>
      <c r="J10" s="19" t="s">
        <v>82</v>
      </c>
      <c r="K10" s="35">
        <v>44348</v>
      </c>
      <c r="L10" s="17" t="s">
        <v>83</v>
      </c>
      <c r="M10" s="39">
        <v>64301.88</v>
      </c>
      <c r="N10" s="22">
        <v>0</v>
      </c>
      <c r="O10" s="39">
        <v>64301.88</v>
      </c>
      <c r="P10" s="22">
        <v>0</v>
      </c>
      <c r="Q10" s="17"/>
      <c r="R10" s="19" t="s">
        <v>84</v>
      </c>
      <c r="S10" s="55" t="s">
        <v>85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 t="s">
        <v>55</v>
      </c>
      <c r="AG10" s="17"/>
      <c r="AH10" s="17"/>
      <c r="AI10" s="19"/>
    </row>
    <row r="11" s="1" customFormat="1" ht="92.1" customHeight="1" spans="1:35">
      <c r="A11" s="17">
        <v>5</v>
      </c>
      <c r="B11" s="19" t="s">
        <v>86</v>
      </c>
      <c r="C11" s="19" t="s">
        <v>57</v>
      </c>
      <c r="D11" s="19" t="s">
        <v>87</v>
      </c>
      <c r="E11" s="19" t="s">
        <v>88</v>
      </c>
      <c r="F11" s="19" t="s">
        <v>81</v>
      </c>
      <c r="G11" s="19" t="s">
        <v>89</v>
      </c>
      <c r="H11" s="19" t="s">
        <v>90</v>
      </c>
      <c r="I11" s="19" t="s">
        <v>74</v>
      </c>
      <c r="J11" s="38" t="s">
        <v>75</v>
      </c>
      <c r="K11" s="37">
        <v>44197</v>
      </c>
      <c r="L11" s="19" t="s">
        <v>91</v>
      </c>
      <c r="M11" s="24">
        <v>227400</v>
      </c>
      <c r="N11" s="24">
        <v>0</v>
      </c>
      <c r="O11" s="24">
        <v>227400</v>
      </c>
      <c r="P11" s="24">
        <f>+M11-N11-O11</f>
        <v>0</v>
      </c>
      <c r="Q11" s="19"/>
      <c r="R11" s="19" t="s">
        <v>92</v>
      </c>
      <c r="S11" s="56" t="s">
        <v>93</v>
      </c>
      <c r="T11" s="24"/>
      <c r="U11" s="24"/>
      <c r="V11" s="24"/>
      <c r="W11" s="24"/>
      <c r="X11" s="24"/>
      <c r="Y11" s="24"/>
      <c r="Z11" s="24">
        <v>0.56</v>
      </c>
      <c r="AA11" s="24"/>
      <c r="AB11" s="24"/>
      <c r="AC11" s="24"/>
      <c r="AD11" s="24"/>
      <c r="AE11" s="24"/>
      <c r="AF11" s="19" t="s">
        <v>68</v>
      </c>
      <c r="AG11" s="24">
        <v>31.33</v>
      </c>
      <c r="AH11" s="24"/>
      <c r="AI11" s="64"/>
    </row>
    <row r="12" s="2" customFormat="1" ht="155" customHeight="1" spans="1:35">
      <c r="A12" s="17">
        <v>6</v>
      </c>
      <c r="B12" s="20" t="s">
        <v>94</v>
      </c>
      <c r="C12" s="17" t="s">
        <v>44</v>
      </c>
      <c r="D12" s="19" t="s">
        <v>58</v>
      </c>
      <c r="E12" s="17" t="s">
        <v>59</v>
      </c>
      <c r="F12" s="17" t="s">
        <v>71</v>
      </c>
      <c r="G12" s="19"/>
      <c r="H12" s="17"/>
      <c r="I12" s="19" t="s">
        <v>74</v>
      </c>
      <c r="J12" s="38" t="s">
        <v>75</v>
      </c>
      <c r="K12" s="35">
        <v>44713</v>
      </c>
      <c r="L12" s="17" t="s">
        <v>83</v>
      </c>
      <c r="M12" s="39">
        <v>6500</v>
      </c>
      <c r="N12" s="22">
        <v>0</v>
      </c>
      <c r="O12" s="39">
        <v>6500</v>
      </c>
      <c r="P12" s="22">
        <v>0</v>
      </c>
      <c r="Q12" s="17"/>
      <c r="R12" s="19" t="s">
        <v>95</v>
      </c>
      <c r="S12" s="56" t="s">
        <v>96</v>
      </c>
      <c r="T12" s="17"/>
      <c r="U12" s="17"/>
      <c r="V12" s="17"/>
      <c r="W12" s="17"/>
      <c r="X12" s="17"/>
      <c r="Y12" s="17">
        <v>2.85</v>
      </c>
      <c r="Z12" s="17"/>
      <c r="AA12" s="17"/>
      <c r="AB12" s="17"/>
      <c r="AC12" s="17"/>
      <c r="AD12" s="17"/>
      <c r="AE12" s="17"/>
      <c r="AF12" s="17" t="s">
        <v>55</v>
      </c>
      <c r="AG12" s="17"/>
      <c r="AH12" s="17"/>
      <c r="AI12" s="19"/>
    </row>
    <row r="13" s="3" customFormat="1" ht="60" customHeight="1" spans="1:35">
      <c r="A13" s="17">
        <v>7</v>
      </c>
      <c r="B13" s="20" t="s">
        <v>97</v>
      </c>
      <c r="C13" s="17" t="s">
        <v>44</v>
      </c>
      <c r="D13" s="21" t="s">
        <v>58</v>
      </c>
      <c r="E13" s="19" t="s">
        <v>98</v>
      </c>
      <c r="F13" s="17" t="s">
        <v>47</v>
      </c>
      <c r="G13" s="17" t="s">
        <v>99</v>
      </c>
      <c r="H13" s="19" t="s">
        <v>100</v>
      </c>
      <c r="I13" s="17" t="s">
        <v>101</v>
      </c>
      <c r="J13" s="17" t="s">
        <v>102</v>
      </c>
      <c r="K13" s="35" t="s">
        <v>103</v>
      </c>
      <c r="L13" s="17" t="s">
        <v>65</v>
      </c>
      <c r="M13" s="40">
        <v>17294.81</v>
      </c>
      <c r="N13" s="41">
        <v>0</v>
      </c>
      <c r="O13" s="40">
        <f>M13</f>
        <v>17294.81</v>
      </c>
      <c r="P13" s="41">
        <v>0</v>
      </c>
      <c r="Q13" s="17"/>
      <c r="R13" s="19" t="s">
        <v>104</v>
      </c>
      <c r="S13" s="55" t="s">
        <v>105</v>
      </c>
      <c r="T13" s="17"/>
      <c r="U13" s="17"/>
      <c r="V13" s="17"/>
      <c r="W13" s="17">
        <v>10021</v>
      </c>
      <c r="X13" s="17"/>
      <c r="Y13" s="17"/>
      <c r="Z13" s="17"/>
      <c r="AA13" s="17"/>
      <c r="AB13" s="17"/>
      <c r="AC13" s="17"/>
      <c r="AD13" s="17"/>
      <c r="AE13" s="17"/>
      <c r="AF13" s="17" t="s">
        <v>55</v>
      </c>
      <c r="AG13" s="17"/>
      <c r="AH13" s="17"/>
      <c r="AI13" s="17"/>
    </row>
    <row r="14" s="2" customFormat="1" ht="387" customHeight="1" spans="1:35">
      <c r="A14" s="17">
        <v>8</v>
      </c>
      <c r="B14" s="20" t="s">
        <v>106</v>
      </c>
      <c r="C14" s="17" t="s">
        <v>44</v>
      </c>
      <c r="D14" s="19" t="s">
        <v>107</v>
      </c>
      <c r="E14" s="17" t="s">
        <v>108</v>
      </c>
      <c r="F14" s="17" t="s">
        <v>109</v>
      </c>
      <c r="G14" s="19" t="s">
        <v>110</v>
      </c>
      <c r="H14" s="17"/>
      <c r="I14" s="17" t="s">
        <v>101</v>
      </c>
      <c r="J14" s="38" t="s">
        <v>75</v>
      </c>
      <c r="K14" s="35">
        <v>44348</v>
      </c>
      <c r="L14" s="17" t="s">
        <v>111</v>
      </c>
      <c r="M14" s="39">
        <v>113800</v>
      </c>
      <c r="N14" s="22">
        <v>0</v>
      </c>
      <c r="O14" s="39">
        <v>113800</v>
      </c>
      <c r="P14" s="22">
        <v>0</v>
      </c>
      <c r="Q14" s="17"/>
      <c r="R14" s="19" t="s">
        <v>112</v>
      </c>
      <c r="S14" s="55" t="s">
        <v>113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 t="s">
        <v>55</v>
      </c>
      <c r="AG14" s="17"/>
      <c r="AH14" s="17"/>
      <c r="AI14" s="19" t="s">
        <v>114</v>
      </c>
    </row>
    <row r="15" s="3" customFormat="1" ht="84" customHeight="1" spans="1:35">
      <c r="A15" s="17">
        <v>9</v>
      </c>
      <c r="B15" s="20" t="s">
        <v>115</v>
      </c>
      <c r="C15" s="17" t="s">
        <v>44</v>
      </c>
      <c r="D15" s="21" t="s">
        <v>45</v>
      </c>
      <c r="E15" s="19" t="s">
        <v>98</v>
      </c>
      <c r="F15" s="17" t="s">
        <v>116</v>
      </c>
      <c r="G15" s="19" t="s">
        <v>117</v>
      </c>
      <c r="H15" s="19"/>
      <c r="I15" s="17" t="s">
        <v>101</v>
      </c>
      <c r="J15" s="17" t="s">
        <v>102</v>
      </c>
      <c r="K15" s="35" t="s">
        <v>118</v>
      </c>
      <c r="L15" s="17" t="s">
        <v>119</v>
      </c>
      <c r="M15" s="40">
        <v>55000</v>
      </c>
      <c r="N15" s="41">
        <v>0</v>
      </c>
      <c r="O15" s="40">
        <f>M15</f>
        <v>55000</v>
      </c>
      <c r="P15" s="41">
        <v>0</v>
      </c>
      <c r="Q15" s="17"/>
      <c r="R15" s="56" t="s">
        <v>120</v>
      </c>
      <c r="S15" s="56" t="s">
        <v>121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 t="s">
        <v>55</v>
      </c>
      <c r="AG15" s="17"/>
      <c r="AH15" s="17"/>
      <c r="AI15" s="17"/>
    </row>
    <row r="16" ht="42" customHeight="1" spans="1:35">
      <c r="A16" s="17"/>
      <c r="B16" s="15" t="s">
        <v>122</v>
      </c>
      <c r="C16" s="17"/>
      <c r="D16" s="17"/>
      <c r="E16" s="17"/>
      <c r="F16" s="17"/>
      <c r="G16" s="17"/>
      <c r="H16" s="17"/>
      <c r="I16" s="17"/>
      <c r="J16" s="17"/>
      <c r="K16" s="35"/>
      <c r="L16" s="17"/>
      <c r="M16" s="42">
        <f>M17</f>
        <v>100200</v>
      </c>
      <c r="N16" s="42">
        <f>N17</f>
        <v>1000</v>
      </c>
      <c r="O16" s="42">
        <f>O17</f>
        <v>83300</v>
      </c>
      <c r="P16" s="42">
        <f>P17</f>
        <v>15900</v>
      </c>
      <c r="Q16" s="27"/>
      <c r="R16" s="17"/>
      <c r="S16" s="55"/>
      <c r="T16" s="43">
        <f>SUM(T17)</f>
        <v>0</v>
      </c>
      <c r="U16" s="43">
        <f>SUM(U17)</f>
        <v>18.9</v>
      </c>
      <c r="V16" s="43">
        <f t="shared" ref="V16:AD16" si="1">SUM(V17)</f>
        <v>30.5</v>
      </c>
      <c r="W16" s="43">
        <f t="shared" si="1"/>
        <v>0</v>
      </c>
      <c r="X16" s="43">
        <f t="shared" si="1"/>
        <v>0</v>
      </c>
      <c r="Y16" s="43">
        <f t="shared" si="1"/>
        <v>0</v>
      </c>
      <c r="Z16" s="43">
        <f t="shared" si="1"/>
        <v>0</v>
      </c>
      <c r="AA16" s="43">
        <f t="shared" si="1"/>
        <v>0</v>
      </c>
      <c r="AB16" s="43">
        <f t="shared" si="1"/>
        <v>0</v>
      </c>
      <c r="AC16" s="43">
        <f t="shared" si="1"/>
        <v>0</v>
      </c>
      <c r="AD16" s="43">
        <f t="shared" si="1"/>
        <v>0</v>
      </c>
      <c r="AE16" s="43"/>
      <c r="AF16" s="43"/>
      <c r="AG16" s="42">
        <f>+AG17</f>
        <v>741</v>
      </c>
      <c r="AH16" s="43"/>
      <c r="AI16" s="17"/>
    </row>
    <row r="17" ht="256.5" customHeight="1" spans="1:35">
      <c r="A17" s="17">
        <v>1</v>
      </c>
      <c r="B17" s="17" t="s">
        <v>123</v>
      </c>
      <c r="C17" s="22" t="s">
        <v>44</v>
      </c>
      <c r="D17" s="17" t="s">
        <v>124</v>
      </c>
      <c r="E17" s="17" t="s">
        <v>125</v>
      </c>
      <c r="F17" s="17" t="s">
        <v>126</v>
      </c>
      <c r="G17" s="17" t="s">
        <v>127</v>
      </c>
      <c r="H17" s="17"/>
      <c r="I17" s="17" t="s">
        <v>101</v>
      </c>
      <c r="J17" s="19" t="s">
        <v>128</v>
      </c>
      <c r="K17" s="35" t="s">
        <v>129</v>
      </c>
      <c r="L17" s="17" t="s">
        <v>111</v>
      </c>
      <c r="M17" s="43">
        <f>(5.21+3.22+1.59)*10000</f>
        <v>100200</v>
      </c>
      <c r="N17" s="43">
        <v>1000</v>
      </c>
      <c r="O17" s="43">
        <f>(5.21+3.22)*10000-1000</f>
        <v>83300</v>
      </c>
      <c r="P17" s="43">
        <f>1.59*10000</f>
        <v>15900</v>
      </c>
      <c r="Q17" s="27" t="s">
        <v>130</v>
      </c>
      <c r="R17" s="17" t="s">
        <v>131</v>
      </c>
      <c r="S17" s="55" t="s">
        <v>132</v>
      </c>
      <c r="T17" s="43"/>
      <c r="U17" s="57">
        <v>18.9</v>
      </c>
      <c r="V17" s="57">
        <f>6.3+6.2+10+8</f>
        <v>30.5</v>
      </c>
      <c r="W17" s="43"/>
      <c r="X17" s="43"/>
      <c r="Y17" s="43"/>
      <c r="Z17" s="43"/>
      <c r="AA17" s="43"/>
      <c r="AB17" s="43"/>
      <c r="AC17" s="43"/>
      <c r="AD17" s="43"/>
      <c r="AE17" s="43"/>
      <c r="AF17" s="17" t="s">
        <v>55</v>
      </c>
      <c r="AG17" s="43">
        <v>741</v>
      </c>
      <c r="AH17" s="43"/>
      <c r="AI17" s="17"/>
    </row>
    <row r="18" ht="42" customHeight="1" spans="1:35">
      <c r="A18" s="17"/>
      <c r="B18" s="15" t="s">
        <v>133</v>
      </c>
      <c r="C18" s="17"/>
      <c r="D18" s="17"/>
      <c r="E18" s="17"/>
      <c r="F18" s="17"/>
      <c r="G18" s="17"/>
      <c r="H18" s="17"/>
      <c r="I18" s="17"/>
      <c r="J18" s="17"/>
      <c r="K18" s="35"/>
      <c r="L18" s="17"/>
      <c r="M18" s="30">
        <f>SUM(M19:M22)</f>
        <v>173301.108885055</v>
      </c>
      <c r="N18" s="30">
        <f>SUM(N19:N22)</f>
        <v>28400</v>
      </c>
      <c r="O18" s="30">
        <f>SUM(O19:O22)</f>
        <v>144901.108885055</v>
      </c>
      <c r="P18" s="30">
        <f>SUM(P19:P22)</f>
        <v>0</v>
      </c>
      <c r="Q18" s="27"/>
      <c r="R18" s="17"/>
      <c r="S18" s="55"/>
      <c r="T18" s="30">
        <f t="shared" ref="T18:AD18" si="2">SUM(T19:T22)</f>
        <v>0</v>
      </c>
      <c r="U18" s="30">
        <f t="shared" si="2"/>
        <v>0</v>
      </c>
      <c r="V18" s="30">
        <f t="shared" si="2"/>
        <v>0</v>
      </c>
      <c r="W18" s="30">
        <f t="shared" si="2"/>
        <v>2420.86</v>
      </c>
      <c r="X18" s="30">
        <f t="shared" si="2"/>
        <v>0</v>
      </c>
      <c r="Y18" s="30">
        <f t="shared" si="2"/>
        <v>0</v>
      </c>
      <c r="Z18" s="30">
        <f t="shared" si="2"/>
        <v>0</v>
      </c>
      <c r="AA18" s="30">
        <f t="shared" si="2"/>
        <v>0</v>
      </c>
      <c r="AB18" s="30">
        <f t="shared" si="2"/>
        <v>0</v>
      </c>
      <c r="AC18" s="30">
        <f t="shared" si="2"/>
        <v>0.57</v>
      </c>
      <c r="AD18" s="30">
        <f t="shared" si="2"/>
        <v>2.13</v>
      </c>
      <c r="AE18" s="22"/>
      <c r="AF18" s="22"/>
      <c r="AG18" s="30">
        <f>SUM(AG19:AG22)</f>
        <v>48.53</v>
      </c>
      <c r="AH18" s="22"/>
      <c r="AI18" s="17"/>
    </row>
    <row r="19" ht="90" customHeight="1" spans="1:35">
      <c r="A19" s="17">
        <v>1</v>
      </c>
      <c r="B19" s="18" t="s">
        <v>134</v>
      </c>
      <c r="C19" s="17" t="s">
        <v>44</v>
      </c>
      <c r="D19" s="23" t="s">
        <v>135</v>
      </c>
      <c r="E19" s="17" t="s">
        <v>136</v>
      </c>
      <c r="F19" s="19" t="s">
        <v>71</v>
      </c>
      <c r="G19" s="19" t="s">
        <v>72</v>
      </c>
      <c r="H19" s="19" t="s">
        <v>137</v>
      </c>
      <c r="I19" s="17" t="s">
        <v>101</v>
      </c>
      <c r="J19" s="17" t="s">
        <v>138</v>
      </c>
      <c r="K19" s="44">
        <v>44835</v>
      </c>
      <c r="L19" s="17" t="s">
        <v>83</v>
      </c>
      <c r="M19" s="45">
        <v>10942</v>
      </c>
      <c r="N19" s="45">
        <v>0</v>
      </c>
      <c r="O19" s="45">
        <v>10942</v>
      </c>
      <c r="P19" s="22">
        <v>0</v>
      </c>
      <c r="Q19" s="27" t="s">
        <v>139</v>
      </c>
      <c r="R19" s="17" t="s">
        <v>140</v>
      </c>
      <c r="S19" s="55" t="s">
        <v>141</v>
      </c>
      <c r="T19" s="45"/>
      <c r="U19" s="45"/>
      <c r="V19" s="45"/>
      <c r="W19" s="45"/>
      <c r="X19" s="45"/>
      <c r="Y19" s="45"/>
      <c r="Z19" s="45"/>
      <c r="AA19" s="45"/>
      <c r="AB19" s="45"/>
      <c r="AC19" s="45">
        <v>0.57</v>
      </c>
      <c r="AD19" s="63">
        <v>2.13</v>
      </c>
      <c r="AE19" s="27"/>
      <c r="AF19" s="17" t="s">
        <v>55</v>
      </c>
      <c r="AG19" s="17">
        <v>48.53</v>
      </c>
      <c r="AH19" s="17"/>
      <c r="AI19" s="17"/>
    </row>
    <row r="20" ht="236.1" customHeight="1" spans="1:35">
      <c r="A20" s="17">
        <v>2</v>
      </c>
      <c r="B20" s="18" t="s">
        <v>142</v>
      </c>
      <c r="C20" s="22" t="s">
        <v>44</v>
      </c>
      <c r="D20" s="23" t="s">
        <v>143</v>
      </c>
      <c r="E20" s="19" t="s">
        <v>144</v>
      </c>
      <c r="F20" s="17" t="s">
        <v>126</v>
      </c>
      <c r="G20" s="17" t="s">
        <v>127</v>
      </c>
      <c r="H20" s="17"/>
      <c r="I20" s="19" t="s">
        <v>63</v>
      </c>
      <c r="J20" s="19" t="s">
        <v>128</v>
      </c>
      <c r="K20" s="35" t="s">
        <v>129</v>
      </c>
      <c r="L20" s="17" t="s">
        <v>111</v>
      </c>
      <c r="M20" s="43">
        <v>99189</v>
      </c>
      <c r="N20" s="43">
        <v>28400</v>
      </c>
      <c r="O20" s="43">
        <f>M20-N20</f>
        <v>70789</v>
      </c>
      <c r="P20" s="43">
        <v>0</v>
      </c>
      <c r="Q20" s="27" t="s">
        <v>145</v>
      </c>
      <c r="R20" s="17" t="s">
        <v>131</v>
      </c>
      <c r="S20" s="55" t="s">
        <v>146</v>
      </c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63"/>
      <c r="AE20" s="27"/>
      <c r="AF20" s="17" t="s">
        <v>55</v>
      </c>
      <c r="AG20" s="17"/>
      <c r="AH20" s="17"/>
      <c r="AI20" s="17"/>
    </row>
    <row r="21" ht="62.1" customHeight="1" spans="1:35">
      <c r="A21" s="17">
        <v>3</v>
      </c>
      <c r="B21" s="20" t="s">
        <v>147</v>
      </c>
      <c r="C21" s="24" t="s">
        <v>57</v>
      </c>
      <c r="D21" s="21" t="s">
        <v>148</v>
      </c>
      <c r="E21" s="17" t="s">
        <v>144</v>
      </c>
      <c r="F21" s="17" t="s">
        <v>81</v>
      </c>
      <c r="G21" s="17" t="s">
        <v>149</v>
      </c>
      <c r="H21" s="19" t="s">
        <v>150</v>
      </c>
      <c r="I21" s="17" t="s">
        <v>74</v>
      </c>
      <c r="J21" s="17" t="s">
        <v>75</v>
      </c>
      <c r="K21" s="46" t="s">
        <v>151</v>
      </c>
      <c r="L21" s="17" t="s">
        <v>152</v>
      </c>
      <c r="M21" s="47">
        <v>29689.951175976</v>
      </c>
      <c r="N21" s="47">
        <v>0</v>
      </c>
      <c r="O21" s="47">
        <f>M21</f>
        <v>29689.951175976</v>
      </c>
      <c r="P21" s="22">
        <v>0</v>
      </c>
      <c r="Q21" s="58"/>
      <c r="R21" s="17" t="s">
        <v>153</v>
      </c>
      <c r="S21" s="56" t="s">
        <v>154</v>
      </c>
      <c r="T21" s="17"/>
      <c r="U21" s="17"/>
      <c r="V21" s="17"/>
      <c r="W21" s="17">
        <v>1415.13</v>
      </c>
      <c r="X21" s="17"/>
      <c r="Y21" s="17"/>
      <c r="Z21" s="17"/>
      <c r="AA21" s="17"/>
      <c r="AB21" s="17"/>
      <c r="AC21" s="17"/>
      <c r="AD21" s="17"/>
      <c r="AE21" s="17"/>
      <c r="AF21" s="17" t="s">
        <v>55</v>
      </c>
      <c r="AG21" s="17"/>
      <c r="AH21" s="17"/>
      <c r="AI21" s="17"/>
    </row>
    <row r="22" ht="62.1" customHeight="1" spans="1:35">
      <c r="A22" s="17">
        <v>4</v>
      </c>
      <c r="B22" s="20" t="s">
        <v>155</v>
      </c>
      <c r="C22" s="24" t="s">
        <v>57</v>
      </c>
      <c r="D22" s="21" t="s">
        <v>148</v>
      </c>
      <c r="E22" s="17" t="s">
        <v>144</v>
      </c>
      <c r="F22" s="17" t="s">
        <v>81</v>
      </c>
      <c r="G22" s="17" t="s">
        <v>149</v>
      </c>
      <c r="H22" s="19" t="s">
        <v>150</v>
      </c>
      <c r="I22" s="17" t="s">
        <v>74</v>
      </c>
      <c r="J22" s="17" t="s">
        <v>75</v>
      </c>
      <c r="K22" s="46" t="s">
        <v>118</v>
      </c>
      <c r="L22" s="17" t="s">
        <v>83</v>
      </c>
      <c r="M22" s="47">
        <v>33480.1577090793</v>
      </c>
      <c r="N22" s="47">
        <v>0</v>
      </c>
      <c r="O22" s="47">
        <f>M22</f>
        <v>33480.1577090793</v>
      </c>
      <c r="P22" s="22">
        <v>0</v>
      </c>
      <c r="Q22" s="27"/>
      <c r="R22" s="17" t="s">
        <v>153</v>
      </c>
      <c r="S22" s="56" t="s">
        <v>156</v>
      </c>
      <c r="T22" s="17"/>
      <c r="U22" s="17"/>
      <c r="V22" s="17"/>
      <c r="W22" s="17">
        <v>1005.73</v>
      </c>
      <c r="X22" s="17"/>
      <c r="Y22" s="17"/>
      <c r="Z22" s="17"/>
      <c r="AA22" s="17"/>
      <c r="AB22" s="17"/>
      <c r="AC22" s="17"/>
      <c r="AD22" s="17"/>
      <c r="AE22" s="17"/>
      <c r="AF22" s="17" t="s">
        <v>55</v>
      </c>
      <c r="AG22" s="17"/>
      <c r="AH22" s="17"/>
      <c r="AI22" s="17"/>
    </row>
    <row r="23" s="4" customFormat="1" ht="42" customHeight="1" spans="1:35">
      <c r="A23" s="17"/>
      <c r="B23" s="15" t="s">
        <v>157</v>
      </c>
      <c r="C23" s="17"/>
      <c r="D23" s="17"/>
      <c r="E23" s="17"/>
      <c r="F23" s="17"/>
      <c r="G23" s="17"/>
      <c r="H23" s="17"/>
      <c r="I23" s="17"/>
      <c r="J23" s="17"/>
      <c r="K23" s="48"/>
      <c r="L23" s="17"/>
      <c r="M23" s="30">
        <f>SUM(M24:M29)</f>
        <v>200442.64</v>
      </c>
      <c r="N23" s="30">
        <f>SUM(N24:N29)</f>
        <v>0</v>
      </c>
      <c r="O23" s="30">
        <f>SUM(O24:O29)</f>
        <v>200442.64</v>
      </c>
      <c r="P23" s="30">
        <f>SUM(P24:P29)</f>
        <v>0</v>
      </c>
      <c r="Q23" s="22"/>
      <c r="R23" s="22"/>
      <c r="S23" s="59"/>
      <c r="T23" s="22">
        <f t="shared" ref="T23:AD23" si="3">SUM(T24:T29)</f>
        <v>62.929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0.168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4.65</v>
      </c>
      <c r="AD23" s="22">
        <f t="shared" si="3"/>
        <v>0</v>
      </c>
      <c r="AE23" s="22"/>
      <c r="AF23" s="22"/>
      <c r="AG23" s="22">
        <f>SUM(AG24:AG29)</f>
        <v>115.75</v>
      </c>
      <c r="AH23" s="22"/>
      <c r="AI23" s="22"/>
    </row>
    <row r="24" s="4" customFormat="1" ht="108" customHeight="1" spans="1:35">
      <c r="A24" s="17">
        <v>1</v>
      </c>
      <c r="B24" s="20" t="s">
        <v>158</v>
      </c>
      <c r="C24" s="17" t="s">
        <v>44</v>
      </c>
      <c r="D24" s="21" t="s">
        <v>159</v>
      </c>
      <c r="E24" s="19" t="s">
        <v>160</v>
      </c>
      <c r="F24" s="17" t="s">
        <v>126</v>
      </c>
      <c r="G24" s="17" t="s">
        <v>127</v>
      </c>
      <c r="H24" s="17"/>
      <c r="I24" s="17" t="s">
        <v>101</v>
      </c>
      <c r="J24" s="17" t="s">
        <v>128</v>
      </c>
      <c r="K24" s="48" t="s">
        <v>161</v>
      </c>
      <c r="L24" s="17" t="s">
        <v>111</v>
      </c>
      <c r="M24" s="22">
        <v>37891</v>
      </c>
      <c r="N24" s="22">
        <v>0</v>
      </c>
      <c r="O24" s="22">
        <v>37891</v>
      </c>
      <c r="P24" s="22">
        <v>0</v>
      </c>
      <c r="Q24" s="17" t="s">
        <v>130</v>
      </c>
      <c r="R24" s="17" t="s">
        <v>162</v>
      </c>
      <c r="S24" s="55" t="s">
        <v>163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17" t="s">
        <v>55</v>
      </c>
      <c r="AG24" s="22"/>
      <c r="AH24" s="22"/>
      <c r="AI24" s="22"/>
    </row>
    <row r="25" s="4" customFormat="1" ht="54" customHeight="1" spans="1:35">
      <c r="A25" s="17">
        <v>2</v>
      </c>
      <c r="B25" s="18" t="s">
        <v>164</v>
      </c>
      <c r="C25" s="17" t="s">
        <v>44</v>
      </c>
      <c r="D25" s="23" t="s">
        <v>159</v>
      </c>
      <c r="E25" s="17" t="s">
        <v>160</v>
      </c>
      <c r="F25" s="17" t="s">
        <v>165</v>
      </c>
      <c r="G25" s="17" t="s">
        <v>166</v>
      </c>
      <c r="H25" s="17"/>
      <c r="I25" s="17" t="s">
        <v>101</v>
      </c>
      <c r="J25" s="17" t="s">
        <v>167</v>
      </c>
      <c r="K25" s="35" t="s">
        <v>151</v>
      </c>
      <c r="L25" s="17" t="s">
        <v>83</v>
      </c>
      <c r="M25" s="22">
        <v>48437.51</v>
      </c>
      <c r="N25" s="22">
        <v>0</v>
      </c>
      <c r="O25" s="22">
        <f>M25</f>
        <v>48437.51</v>
      </c>
      <c r="P25" s="22">
        <v>0</v>
      </c>
      <c r="Q25" s="17" t="s">
        <v>168</v>
      </c>
      <c r="R25" s="17" t="s">
        <v>169</v>
      </c>
      <c r="S25" s="56" t="s">
        <v>170</v>
      </c>
      <c r="T25" s="22">
        <v>15.8</v>
      </c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17" t="s">
        <v>55</v>
      </c>
      <c r="AG25" s="17"/>
      <c r="AH25" s="17"/>
      <c r="AI25" s="17"/>
    </row>
    <row r="26" s="4" customFormat="1" ht="54" customHeight="1" spans="1:35">
      <c r="A26" s="17">
        <v>3</v>
      </c>
      <c r="B26" s="20" t="s">
        <v>171</v>
      </c>
      <c r="C26" s="17" t="s">
        <v>44</v>
      </c>
      <c r="D26" s="23" t="s">
        <v>159</v>
      </c>
      <c r="E26" s="17" t="s">
        <v>160</v>
      </c>
      <c r="F26" s="19" t="s">
        <v>71</v>
      </c>
      <c r="G26" s="17" t="s">
        <v>172</v>
      </c>
      <c r="H26" s="17"/>
      <c r="I26" s="17" t="s">
        <v>101</v>
      </c>
      <c r="J26" s="17" t="s">
        <v>102</v>
      </c>
      <c r="K26" s="35" t="s">
        <v>151</v>
      </c>
      <c r="L26" s="17" t="s">
        <v>52</v>
      </c>
      <c r="M26" s="22">
        <v>39000</v>
      </c>
      <c r="N26" s="22">
        <v>0</v>
      </c>
      <c r="O26" s="22">
        <f>M26</f>
        <v>39000</v>
      </c>
      <c r="P26" s="22">
        <v>0</v>
      </c>
      <c r="Q26" s="22"/>
      <c r="R26" s="22"/>
      <c r="S26" s="55" t="s">
        <v>173</v>
      </c>
      <c r="T26" s="22">
        <v>13.98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17" t="s">
        <v>55</v>
      </c>
      <c r="AG26" s="22"/>
      <c r="AH26" s="22"/>
      <c r="AI26" s="22"/>
    </row>
    <row r="27" s="4" customFormat="1" ht="54" customHeight="1" spans="1:35">
      <c r="A27" s="17">
        <v>4</v>
      </c>
      <c r="B27" s="18" t="s">
        <v>174</v>
      </c>
      <c r="C27" s="17" t="s">
        <v>44</v>
      </c>
      <c r="D27" s="23" t="s">
        <v>159</v>
      </c>
      <c r="E27" s="17" t="s">
        <v>160</v>
      </c>
      <c r="F27" s="17" t="s">
        <v>165</v>
      </c>
      <c r="G27" s="17" t="s">
        <v>175</v>
      </c>
      <c r="H27" s="17"/>
      <c r="I27" s="17" t="s">
        <v>101</v>
      </c>
      <c r="J27" s="17" t="s">
        <v>176</v>
      </c>
      <c r="K27" s="35" t="s">
        <v>151</v>
      </c>
      <c r="L27" s="17" t="s">
        <v>52</v>
      </c>
      <c r="M27" s="22">
        <v>37515</v>
      </c>
      <c r="N27" s="22">
        <v>0</v>
      </c>
      <c r="O27" s="22">
        <f>M27</f>
        <v>37515</v>
      </c>
      <c r="P27" s="22">
        <v>0</v>
      </c>
      <c r="Q27" s="17" t="s">
        <v>168</v>
      </c>
      <c r="R27" s="22"/>
      <c r="S27" s="60" t="s">
        <v>177</v>
      </c>
      <c r="T27" s="22">
        <v>33.149</v>
      </c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17" t="s">
        <v>55</v>
      </c>
      <c r="AG27" s="22"/>
      <c r="AH27" s="22"/>
      <c r="AI27" s="22"/>
    </row>
    <row r="28" ht="68.1" customHeight="1" spans="1:35">
      <c r="A28" s="17">
        <v>5</v>
      </c>
      <c r="B28" s="18" t="s">
        <v>178</v>
      </c>
      <c r="C28" s="17" t="s">
        <v>44</v>
      </c>
      <c r="D28" s="23" t="s">
        <v>159</v>
      </c>
      <c r="E28" s="17" t="s">
        <v>160</v>
      </c>
      <c r="F28" s="17" t="s">
        <v>71</v>
      </c>
      <c r="G28" s="19" t="s">
        <v>72</v>
      </c>
      <c r="H28" s="19" t="s">
        <v>137</v>
      </c>
      <c r="I28" s="17" t="s">
        <v>101</v>
      </c>
      <c r="J28" s="17" t="s">
        <v>138</v>
      </c>
      <c r="K28" s="48" t="s">
        <v>151</v>
      </c>
      <c r="L28" s="17" t="s">
        <v>179</v>
      </c>
      <c r="M28" s="45">
        <v>34599.13</v>
      </c>
      <c r="N28" s="45">
        <v>0</v>
      </c>
      <c r="O28" s="45">
        <f>M28</f>
        <v>34599.13</v>
      </c>
      <c r="P28" s="22">
        <v>0</v>
      </c>
      <c r="Q28" s="27" t="s">
        <v>180</v>
      </c>
      <c r="R28" s="19" t="s">
        <v>72</v>
      </c>
      <c r="S28" s="55" t="s">
        <v>181</v>
      </c>
      <c r="T28" s="45"/>
      <c r="U28" s="45"/>
      <c r="V28" s="45"/>
      <c r="W28" s="45"/>
      <c r="X28" s="45"/>
      <c r="Y28" s="45"/>
      <c r="Z28" s="45"/>
      <c r="AA28" s="45"/>
      <c r="AB28" s="45"/>
      <c r="AC28" s="45">
        <v>4.65</v>
      </c>
      <c r="AD28" s="63"/>
      <c r="AE28" s="27"/>
      <c r="AF28" s="17" t="s">
        <v>55</v>
      </c>
      <c r="AG28" s="17">
        <v>115.75</v>
      </c>
      <c r="AH28" s="17"/>
      <c r="AI28" s="17"/>
    </row>
    <row r="29" s="4" customFormat="1" ht="54" customHeight="1" spans="1:35">
      <c r="A29" s="17">
        <v>6</v>
      </c>
      <c r="B29" s="20" t="s">
        <v>182</v>
      </c>
      <c r="C29" s="17" t="s">
        <v>44</v>
      </c>
      <c r="D29" s="23" t="s">
        <v>159</v>
      </c>
      <c r="E29" s="17" t="s">
        <v>160</v>
      </c>
      <c r="F29" s="19" t="s">
        <v>60</v>
      </c>
      <c r="G29" s="19" t="s">
        <v>183</v>
      </c>
      <c r="H29" s="17"/>
      <c r="I29" s="17" t="s">
        <v>101</v>
      </c>
      <c r="J29" s="17" t="s">
        <v>102</v>
      </c>
      <c r="K29" s="35" t="s">
        <v>103</v>
      </c>
      <c r="L29" s="17" t="s">
        <v>83</v>
      </c>
      <c r="M29" s="22">
        <v>3000</v>
      </c>
      <c r="N29" s="22">
        <v>0</v>
      </c>
      <c r="O29" s="22">
        <f>M29</f>
        <v>3000</v>
      </c>
      <c r="P29" s="22">
        <v>0</v>
      </c>
      <c r="Q29" s="22"/>
      <c r="R29" s="22"/>
      <c r="S29" s="55" t="s">
        <v>184</v>
      </c>
      <c r="T29" s="22"/>
      <c r="U29" s="22"/>
      <c r="V29" s="22"/>
      <c r="W29" s="22"/>
      <c r="X29" s="22"/>
      <c r="Y29" s="22">
        <v>0.168</v>
      </c>
      <c r="Z29" s="22"/>
      <c r="AA29" s="22"/>
      <c r="AB29" s="22"/>
      <c r="AC29" s="22"/>
      <c r="AD29" s="22"/>
      <c r="AE29" s="22"/>
      <c r="AF29" s="17" t="s">
        <v>55</v>
      </c>
      <c r="AG29" s="22"/>
      <c r="AH29" s="22"/>
      <c r="AI29" s="22"/>
    </row>
    <row r="30" ht="42" customHeight="1" spans="1:35">
      <c r="A30" s="17"/>
      <c r="B30" s="25" t="s">
        <v>185</v>
      </c>
      <c r="C30" s="22"/>
      <c r="D30" s="22"/>
      <c r="E30" s="26"/>
      <c r="F30" s="22"/>
      <c r="G30" s="22"/>
      <c r="H30" s="22"/>
      <c r="I30" s="22"/>
      <c r="J30" s="26"/>
      <c r="K30" s="49"/>
      <c r="L30" s="22"/>
      <c r="M30" s="16">
        <f>SUM(M31:M46)</f>
        <v>621206.804273196</v>
      </c>
      <c r="N30" s="16">
        <f t="shared" ref="N30:P30" si="4">SUM(N31:N46)</f>
        <v>14789</v>
      </c>
      <c r="O30" s="16">
        <f t="shared" si="4"/>
        <v>558891.804273196</v>
      </c>
      <c r="P30" s="16">
        <f t="shared" si="4"/>
        <v>47526</v>
      </c>
      <c r="Q30" s="26"/>
      <c r="R30" s="26"/>
      <c r="S30" s="59"/>
      <c r="T30" s="16" t="e">
        <f>SUM(#REF!)</f>
        <v>#REF!</v>
      </c>
      <c r="U30" s="16" t="e">
        <f>SUM(#REF!)</f>
        <v>#REF!</v>
      </c>
      <c r="V30" s="16" t="e">
        <f>SUM(#REF!)</f>
        <v>#REF!</v>
      </c>
      <c r="W30" s="16" t="e">
        <f>SUM(#REF!)</f>
        <v>#REF!</v>
      </c>
      <c r="X30" s="16" t="e">
        <f>SUM(#REF!)</f>
        <v>#REF!</v>
      </c>
      <c r="Y30" s="16" t="e">
        <f>SUM(#REF!)</f>
        <v>#REF!</v>
      </c>
      <c r="Z30" s="16" t="e">
        <f>SUM(#REF!)</f>
        <v>#REF!</v>
      </c>
      <c r="AA30" s="16" t="e">
        <f>SUM(#REF!)</f>
        <v>#REF!</v>
      </c>
      <c r="AB30" s="16" t="e">
        <f>SUM(#REF!)</f>
        <v>#REF!</v>
      </c>
      <c r="AC30" s="16" t="e">
        <f>SUM(#REF!)</f>
        <v>#REF!</v>
      </c>
      <c r="AD30" s="16" t="e">
        <f>SUM(#REF!)</f>
        <v>#REF!</v>
      </c>
      <c r="AE30" s="26"/>
      <c r="AF30" s="17"/>
      <c r="AG30" s="16" t="e">
        <f>SUM(#REF!)</f>
        <v>#REF!</v>
      </c>
      <c r="AH30" s="26"/>
      <c r="AI30" s="26"/>
    </row>
    <row r="31" ht="54" customHeight="1" spans="1:35">
      <c r="A31" s="17">
        <v>1</v>
      </c>
      <c r="B31" s="20" t="s">
        <v>186</v>
      </c>
      <c r="C31" s="17" t="s">
        <v>44</v>
      </c>
      <c r="D31" s="23" t="s">
        <v>187</v>
      </c>
      <c r="E31" s="17" t="s">
        <v>188</v>
      </c>
      <c r="F31" s="17" t="s">
        <v>165</v>
      </c>
      <c r="G31" s="17" t="s">
        <v>175</v>
      </c>
      <c r="H31" s="17"/>
      <c r="I31" s="19" t="s">
        <v>63</v>
      </c>
      <c r="J31" s="19" t="s">
        <v>189</v>
      </c>
      <c r="K31" s="35" t="s">
        <v>129</v>
      </c>
      <c r="L31" s="17" t="s">
        <v>83</v>
      </c>
      <c r="M31" s="17">
        <v>13800</v>
      </c>
      <c r="N31" s="17">
        <v>500</v>
      </c>
      <c r="O31" s="17">
        <f>M31-N31</f>
        <v>13300</v>
      </c>
      <c r="P31" s="17">
        <v>0</v>
      </c>
      <c r="Q31" s="27" t="s">
        <v>190</v>
      </c>
      <c r="R31" s="17" t="s">
        <v>191</v>
      </c>
      <c r="S31" s="55" t="s">
        <v>192</v>
      </c>
      <c r="T31" s="17">
        <v>77.1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17" t="s">
        <v>55</v>
      </c>
      <c r="AG31" s="27"/>
      <c r="AH31" s="27"/>
      <c r="AI31" s="27"/>
    </row>
    <row r="32" ht="54" customHeight="1" spans="1:35">
      <c r="A32" s="17">
        <v>2</v>
      </c>
      <c r="B32" s="20" t="s">
        <v>193</v>
      </c>
      <c r="C32" s="17" t="s">
        <v>44</v>
      </c>
      <c r="D32" s="23" t="s">
        <v>187</v>
      </c>
      <c r="E32" s="17" t="s">
        <v>188</v>
      </c>
      <c r="F32" s="17" t="s">
        <v>165</v>
      </c>
      <c r="G32" s="17" t="s">
        <v>175</v>
      </c>
      <c r="H32" s="17"/>
      <c r="I32" s="19" t="s">
        <v>63</v>
      </c>
      <c r="J32" s="19" t="s">
        <v>189</v>
      </c>
      <c r="K32" s="35" t="s">
        <v>151</v>
      </c>
      <c r="L32" s="17" t="s">
        <v>83</v>
      </c>
      <c r="M32" s="17">
        <v>16000</v>
      </c>
      <c r="N32" s="17">
        <v>500</v>
      </c>
      <c r="O32" s="17">
        <f>M32-N32</f>
        <v>15500</v>
      </c>
      <c r="P32" s="17">
        <v>0</v>
      </c>
      <c r="Q32" s="27" t="s">
        <v>194</v>
      </c>
      <c r="R32" s="17" t="s">
        <v>191</v>
      </c>
      <c r="S32" s="55" t="s">
        <v>195</v>
      </c>
      <c r="T32" s="17">
        <v>69.4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27"/>
      <c r="AF32" s="17" t="s">
        <v>55</v>
      </c>
      <c r="AG32" s="27"/>
      <c r="AH32" s="27"/>
      <c r="AI32" s="17"/>
    </row>
    <row r="33" ht="72" customHeight="1" spans="1:35">
      <c r="A33" s="17">
        <v>3</v>
      </c>
      <c r="B33" s="20" t="s">
        <v>196</v>
      </c>
      <c r="C33" s="17" t="s">
        <v>44</v>
      </c>
      <c r="D33" s="23" t="s">
        <v>187</v>
      </c>
      <c r="E33" s="27" t="s">
        <v>188</v>
      </c>
      <c r="F33" s="17" t="s">
        <v>165</v>
      </c>
      <c r="G33" s="17" t="s">
        <v>197</v>
      </c>
      <c r="H33" s="17"/>
      <c r="I33" s="19" t="s">
        <v>74</v>
      </c>
      <c r="J33" s="19" t="s">
        <v>189</v>
      </c>
      <c r="K33" s="35" t="s">
        <v>161</v>
      </c>
      <c r="L33" s="17" t="s">
        <v>52</v>
      </c>
      <c r="M33" s="17">
        <v>32753</v>
      </c>
      <c r="N33" s="17">
        <v>0</v>
      </c>
      <c r="O33" s="17">
        <f>M33-N33</f>
        <v>32753</v>
      </c>
      <c r="P33" s="17">
        <v>0</v>
      </c>
      <c r="Q33" s="27" t="s">
        <v>198</v>
      </c>
      <c r="R33" s="27" t="s">
        <v>199</v>
      </c>
      <c r="S33" s="55" t="s">
        <v>200</v>
      </c>
      <c r="T33" s="17"/>
      <c r="U33" s="17"/>
      <c r="V33" s="17">
        <v>0.28</v>
      </c>
      <c r="W33" s="17">
        <v>595</v>
      </c>
      <c r="X33" s="17"/>
      <c r="Y33" s="17"/>
      <c r="Z33" s="17"/>
      <c r="AA33" s="17"/>
      <c r="AB33" s="17"/>
      <c r="AC33" s="17">
        <v>1.15</v>
      </c>
      <c r="AD33" s="17"/>
      <c r="AE33" s="27"/>
      <c r="AF33" s="17" t="s">
        <v>55</v>
      </c>
      <c r="AG33" s="17">
        <v>663</v>
      </c>
      <c r="AH33" s="27"/>
      <c r="AI33" s="26"/>
    </row>
    <row r="34" s="5" customFormat="1" ht="54" customHeight="1" spans="1:35">
      <c r="A34" s="17">
        <v>4</v>
      </c>
      <c r="B34" s="28" t="s">
        <v>201</v>
      </c>
      <c r="C34" s="17" t="s">
        <v>44</v>
      </c>
      <c r="D34" s="17" t="s">
        <v>187</v>
      </c>
      <c r="E34" s="17" t="s">
        <v>188</v>
      </c>
      <c r="F34" s="17" t="s">
        <v>47</v>
      </c>
      <c r="G34" s="22" t="s">
        <v>99</v>
      </c>
      <c r="H34" s="17" t="s">
        <v>202</v>
      </c>
      <c r="I34" s="17" t="s">
        <v>101</v>
      </c>
      <c r="J34" s="17" t="s">
        <v>102</v>
      </c>
      <c r="K34" s="35" t="s">
        <v>103</v>
      </c>
      <c r="L34" s="17" t="s">
        <v>83</v>
      </c>
      <c r="M34" s="50">
        <v>1200</v>
      </c>
      <c r="N34" s="17">
        <v>0</v>
      </c>
      <c r="O34" s="50">
        <v>1200</v>
      </c>
      <c r="P34" s="17">
        <v>0</v>
      </c>
      <c r="Q34" s="28" t="s">
        <v>203</v>
      </c>
      <c r="R34" s="56" t="s">
        <v>204</v>
      </c>
      <c r="S34" s="56" t="s">
        <v>205</v>
      </c>
      <c r="T34" s="17"/>
      <c r="U34" s="17"/>
      <c r="V34" s="17"/>
      <c r="W34" s="17">
        <v>20.02</v>
      </c>
      <c r="X34" s="17">
        <v>8</v>
      </c>
      <c r="Y34" s="17">
        <v>0</v>
      </c>
      <c r="Z34" s="17">
        <v>0.0224</v>
      </c>
      <c r="AA34" s="40"/>
      <c r="AB34" s="17"/>
      <c r="AC34" s="17">
        <v>0.03</v>
      </c>
      <c r="AD34" s="17"/>
      <c r="AE34" s="17"/>
      <c r="AF34" s="17" t="s">
        <v>55</v>
      </c>
      <c r="AG34" s="26"/>
      <c r="AH34" s="26"/>
      <c r="AI34" s="26"/>
    </row>
    <row r="35" ht="313" customHeight="1" spans="1:35">
      <c r="A35" s="17">
        <v>5</v>
      </c>
      <c r="B35" s="18" t="s">
        <v>206</v>
      </c>
      <c r="C35" s="17" t="s">
        <v>44</v>
      </c>
      <c r="D35" s="23" t="s">
        <v>187</v>
      </c>
      <c r="E35" s="17" t="s">
        <v>188</v>
      </c>
      <c r="F35" s="17" t="s">
        <v>126</v>
      </c>
      <c r="G35" s="17" t="s">
        <v>127</v>
      </c>
      <c r="H35" s="17"/>
      <c r="I35" s="17" t="s">
        <v>101</v>
      </c>
      <c r="J35" s="17" t="s">
        <v>128</v>
      </c>
      <c r="K35" s="35" t="s">
        <v>129</v>
      </c>
      <c r="L35" s="17" t="s">
        <v>111</v>
      </c>
      <c r="M35" s="43">
        <v>128113</v>
      </c>
      <c r="N35" s="43">
        <v>0</v>
      </c>
      <c r="O35" s="43">
        <f>M35</f>
        <v>128113</v>
      </c>
      <c r="P35" s="43">
        <v>0</v>
      </c>
      <c r="Q35" s="27" t="s">
        <v>130</v>
      </c>
      <c r="R35" s="17" t="s">
        <v>131</v>
      </c>
      <c r="S35" s="55" t="s">
        <v>207</v>
      </c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63"/>
      <c r="AE35" s="27"/>
      <c r="AF35" s="17" t="s">
        <v>55</v>
      </c>
      <c r="AG35" s="17"/>
      <c r="AH35" s="17"/>
      <c r="AI35" s="17"/>
    </row>
    <row r="36" s="2" customFormat="1" ht="90" customHeight="1" spans="1:35">
      <c r="A36" s="17">
        <v>6</v>
      </c>
      <c r="B36" s="20" t="s">
        <v>208</v>
      </c>
      <c r="C36" s="17" t="s">
        <v>44</v>
      </c>
      <c r="D36" s="23" t="s">
        <v>187</v>
      </c>
      <c r="E36" s="17" t="s">
        <v>209</v>
      </c>
      <c r="F36" s="17" t="s">
        <v>47</v>
      </c>
      <c r="G36" s="17"/>
      <c r="H36" s="17"/>
      <c r="I36" s="17" t="s">
        <v>50</v>
      </c>
      <c r="J36" s="19"/>
      <c r="K36" s="35" t="s">
        <v>129</v>
      </c>
      <c r="L36" s="17" t="s">
        <v>210</v>
      </c>
      <c r="M36" s="17">
        <v>160800</v>
      </c>
      <c r="N36" s="45">
        <v>13789</v>
      </c>
      <c r="O36" s="17">
        <v>147011</v>
      </c>
      <c r="P36" s="17">
        <v>0</v>
      </c>
      <c r="Q36" s="17"/>
      <c r="R36" s="19" t="s">
        <v>211</v>
      </c>
      <c r="S36" s="55" t="s">
        <v>212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 t="s">
        <v>55</v>
      </c>
      <c r="AG36" s="17"/>
      <c r="AH36" s="17"/>
      <c r="AI36" s="17"/>
    </row>
    <row r="37" ht="72" customHeight="1" spans="1:35">
      <c r="A37" s="17">
        <v>7</v>
      </c>
      <c r="B37" s="20" t="s">
        <v>213</v>
      </c>
      <c r="C37" s="17" t="s">
        <v>44</v>
      </c>
      <c r="D37" s="23" t="s">
        <v>187</v>
      </c>
      <c r="E37" s="17" t="s">
        <v>188</v>
      </c>
      <c r="F37" s="17" t="s">
        <v>47</v>
      </c>
      <c r="G37" s="22" t="s">
        <v>99</v>
      </c>
      <c r="H37" s="19" t="s">
        <v>150</v>
      </c>
      <c r="I37" s="17" t="s">
        <v>214</v>
      </c>
      <c r="J37" s="17" t="s">
        <v>102</v>
      </c>
      <c r="K37" s="35" t="s">
        <v>103</v>
      </c>
      <c r="L37" s="17" t="s">
        <v>152</v>
      </c>
      <c r="M37" s="50">
        <v>100000</v>
      </c>
      <c r="N37" s="17">
        <v>0</v>
      </c>
      <c r="O37" s="50">
        <v>100000</v>
      </c>
      <c r="P37" s="22">
        <v>0</v>
      </c>
      <c r="Q37" s="27"/>
      <c r="R37" s="17" t="s">
        <v>153</v>
      </c>
      <c r="S37" s="56" t="s">
        <v>215</v>
      </c>
      <c r="T37" s="17"/>
      <c r="U37" s="17"/>
      <c r="V37" s="17"/>
      <c r="W37" s="17">
        <v>8000</v>
      </c>
      <c r="X37" s="17"/>
      <c r="Y37" s="17"/>
      <c r="Z37" s="17"/>
      <c r="AA37" s="17"/>
      <c r="AB37" s="17"/>
      <c r="AC37" s="17"/>
      <c r="AD37" s="17"/>
      <c r="AE37" s="17"/>
      <c r="AF37" s="17" t="s">
        <v>55</v>
      </c>
      <c r="AG37" s="17"/>
      <c r="AH37" s="17"/>
      <c r="AI37" s="17"/>
    </row>
    <row r="38" s="5" customFormat="1" ht="60" customHeight="1" spans="1:35">
      <c r="A38" s="17">
        <v>8</v>
      </c>
      <c r="B38" s="29" t="s">
        <v>216</v>
      </c>
      <c r="C38" s="17" t="s">
        <v>44</v>
      </c>
      <c r="D38" s="23" t="s">
        <v>187</v>
      </c>
      <c r="E38" s="17" t="s">
        <v>188</v>
      </c>
      <c r="F38" s="17" t="s">
        <v>81</v>
      </c>
      <c r="G38" s="22" t="s">
        <v>149</v>
      </c>
      <c r="H38" s="19" t="s">
        <v>150</v>
      </c>
      <c r="I38" s="17" t="s">
        <v>101</v>
      </c>
      <c r="J38" s="17" t="s">
        <v>102</v>
      </c>
      <c r="K38" s="35" t="s">
        <v>118</v>
      </c>
      <c r="L38" s="17" t="s">
        <v>119</v>
      </c>
      <c r="M38" s="50">
        <v>68000</v>
      </c>
      <c r="N38" s="17">
        <v>0</v>
      </c>
      <c r="O38" s="40">
        <v>68000</v>
      </c>
      <c r="P38" s="17">
        <v>0</v>
      </c>
      <c r="Q38" s="27" t="s">
        <v>217</v>
      </c>
      <c r="R38" s="17" t="s">
        <v>153</v>
      </c>
      <c r="S38" s="56" t="s">
        <v>218</v>
      </c>
      <c r="T38" s="17"/>
      <c r="U38" s="17"/>
      <c r="V38" s="17"/>
      <c r="W38" s="17">
        <v>2900</v>
      </c>
      <c r="X38" s="17"/>
      <c r="Y38" s="17"/>
      <c r="Z38" s="17"/>
      <c r="AA38" s="17"/>
      <c r="AB38" s="17"/>
      <c r="AC38" s="17"/>
      <c r="AD38" s="17"/>
      <c r="AE38" s="17"/>
      <c r="AF38" s="17" t="s">
        <v>55</v>
      </c>
      <c r="AG38" s="26"/>
      <c r="AH38" s="26"/>
      <c r="AI38" s="26"/>
    </row>
    <row r="39" ht="72" customHeight="1" spans="1:35">
      <c r="A39" s="17">
        <v>9</v>
      </c>
      <c r="B39" s="20" t="s">
        <v>219</v>
      </c>
      <c r="C39" s="17" t="s">
        <v>44</v>
      </c>
      <c r="D39" s="23" t="s">
        <v>187</v>
      </c>
      <c r="E39" s="17" t="s">
        <v>188</v>
      </c>
      <c r="F39" s="17" t="s">
        <v>47</v>
      </c>
      <c r="G39" s="22" t="s">
        <v>99</v>
      </c>
      <c r="H39" s="19" t="s">
        <v>220</v>
      </c>
      <c r="I39" s="17" t="s">
        <v>101</v>
      </c>
      <c r="J39" s="17" t="s">
        <v>102</v>
      </c>
      <c r="K39" s="35" t="s">
        <v>151</v>
      </c>
      <c r="L39" s="17" t="s">
        <v>152</v>
      </c>
      <c r="M39" s="50">
        <v>4951.24</v>
      </c>
      <c r="N39" s="17">
        <v>0</v>
      </c>
      <c r="O39" s="50">
        <f>M39</f>
        <v>4951.24</v>
      </c>
      <c r="P39" s="22">
        <v>0</v>
      </c>
      <c r="Q39" s="58"/>
      <c r="R39" s="17" t="s">
        <v>153</v>
      </c>
      <c r="S39" s="56" t="s">
        <v>221</v>
      </c>
      <c r="T39" s="17"/>
      <c r="U39" s="17"/>
      <c r="V39" s="17"/>
      <c r="W39" s="17">
        <v>626.9</v>
      </c>
      <c r="X39" s="17"/>
      <c r="Y39" s="17"/>
      <c r="Z39" s="17"/>
      <c r="AA39" s="17"/>
      <c r="AB39" s="17"/>
      <c r="AC39" s="17"/>
      <c r="AD39" s="17"/>
      <c r="AE39" s="17"/>
      <c r="AF39" s="17" t="s">
        <v>55</v>
      </c>
      <c r="AG39" s="17"/>
      <c r="AH39" s="17"/>
      <c r="AI39" s="17"/>
    </row>
    <row r="40" ht="72" customHeight="1" spans="1:35">
      <c r="A40" s="17">
        <v>10</v>
      </c>
      <c r="B40" s="20" t="s">
        <v>222</v>
      </c>
      <c r="C40" s="19" t="s">
        <v>57</v>
      </c>
      <c r="D40" s="23" t="s">
        <v>187</v>
      </c>
      <c r="E40" s="17" t="s">
        <v>188</v>
      </c>
      <c r="F40" s="17" t="s">
        <v>47</v>
      </c>
      <c r="G40" s="22" t="s">
        <v>99</v>
      </c>
      <c r="H40" s="19" t="s">
        <v>220</v>
      </c>
      <c r="I40" s="17" t="s">
        <v>101</v>
      </c>
      <c r="J40" s="17" t="s">
        <v>102</v>
      </c>
      <c r="K40" s="35" t="s">
        <v>151</v>
      </c>
      <c r="L40" s="17" t="s">
        <v>152</v>
      </c>
      <c r="M40" s="50">
        <v>2700.68</v>
      </c>
      <c r="N40" s="17">
        <v>0</v>
      </c>
      <c r="O40" s="50">
        <f t="shared" ref="O40:O45" si="5">M40</f>
        <v>2700.68</v>
      </c>
      <c r="P40" s="22">
        <v>0</v>
      </c>
      <c r="Q40" s="27"/>
      <c r="R40" s="17" t="s">
        <v>153</v>
      </c>
      <c r="S40" s="56" t="s">
        <v>223</v>
      </c>
      <c r="T40" s="17"/>
      <c r="U40" s="17"/>
      <c r="V40" s="17"/>
      <c r="W40" s="17">
        <v>346.75</v>
      </c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ht="72" customHeight="1" spans="1:35">
      <c r="A41" s="17">
        <v>11</v>
      </c>
      <c r="B41" s="20" t="s">
        <v>224</v>
      </c>
      <c r="C41" s="17" t="s">
        <v>44</v>
      </c>
      <c r="D41" s="23" t="s">
        <v>187</v>
      </c>
      <c r="E41" s="17" t="s">
        <v>188</v>
      </c>
      <c r="F41" s="17" t="s">
        <v>47</v>
      </c>
      <c r="G41" s="22" t="s">
        <v>99</v>
      </c>
      <c r="H41" s="19" t="s">
        <v>220</v>
      </c>
      <c r="I41" s="17" t="s">
        <v>101</v>
      </c>
      <c r="J41" s="17" t="s">
        <v>102</v>
      </c>
      <c r="K41" s="35" t="s">
        <v>151</v>
      </c>
      <c r="L41" s="17" t="s">
        <v>152</v>
      </c>
      <c r="M41" s="50">
        <v>4501.13</v>
      </c>
      <c r="N41" s="17">
        <v>0</v>
      </c>
      <c r="O41" s="50">
        <f t="shared" si="5"/>
        <v>4501.13</v>
      </c>
      <c r="P41" s="22">
        <v>0</v>
      </c>
      <c r="Q41" s="27"/>
      <c r="R41" s="17" t="s">
        <v>153</v>
      </c>
      <c r="S41" s="56" t="s">
        <v>225</v>
      </c>
      <c r="T41" s="17"/>
      <c r="U41" s="17"/>
      <c r="V41" s="17"/>
      <c r="W41" s="17">
        <v>392.5</v>
      </c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ht="72" customHeight="1" spans="1:35">
      <c r="A42" s="17">
        <v>12</v>
      </c>
      <c r="B42" s="20" t="s">
        <v>226</v>
      </c>
      <c r="C42" s="17" t="s">
        <v>44</v>
      </c>
      <c r="D42" s="23" t="s">
        <v>187</v>
      </c>
      <c r="E42" s="17" t="s">
        <v>188</v>
      </c>
      <c r="F42" s="17" t="s">
        <v>47</v>
      </c>
      <c r="G42" s="22" t="s">
        <v>99</v>
      </c>
      <c r="H42" s="19" t="s">
        <v>150</v>
      </c>
      <c r="I42" s="17" t="s">
        <v>101</v>
      </c>
      <c r="J42" s="17" t="s">
        <v>102</v>
      </c>
      <c r="K42" s="35" t="s">
        <v>227</v>
      </c>
      <c r="L42" s="17" t="s">
        <v>83</v>
      </c>
      <c r="M42" s="50">
        <v>10352.59</v>
      </c>
      <c r="N42" s="17">
        <v>0</v>
      </c>
      <c r="O42" s="50">
        <f t="shared" si="5"/>
        <v>10352.59</v>
      </c>
      <c r="P42" s="22">
        <v>0</v>
      </c>
      <c r="Q42" s="27"/>
      <c r="R42" s="17" t="s">
        <v>153</v>
      </c>
      <c r="S42" s="56" t="s">
        <v>228</v>
      </c>
      <c r="T42" s="17"/>
      <c r="U42" s="17"/>
      <c r="V42" s="17"/>
      <c r="W42" s="17">
        <v>2017.05</v>
      </c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ht="72" customHeight="1" spans="1:35">
      <c r="A43" s="17">
        <v>13</v>
      </c>
      <c r="B43" s="20" t="s">
        <v>229</v>
      </c>
      <c r="C43" s="17" t="s">
        <v>44</v>
      </c>
      <c r="D43" s="23" t="s">
        <v>187</v>
      </c>
      <c r="E43" s="17" t="s">
        <v>188</v>
      </c>
      <c r="F43" s="17" t="s">
        <v>47</v>
      </c>
      <c r="G43" s="22" t="s">
        <v>99</v>
      </c>
      <c r="H43" s="19" t="s">
        <v>220</v>
      </c>
      <c r="I43" s="17" t="s">
        <v>101</v>
      </c>
      <c r="J43" s="17" t="s">
        <v>102</v>
      </c>
      <c r="K43" s="35" t="s">
        <v>227</v>
      </c>
      <c r="L43" s="17" t="s">
        <v>152</v>
      </c>
      <c r="M43" s="50">
        <v>3038.01614010305</v>
      </c>
      <c r="N43" s="17">
        <v>0</v>
      </c>
      <c r="O43" s="50">
        <f t="shared" si="5"/>
        <v>3038.01614010305</v>
      </c>
      <c r="P43" s="22">
        <v>0</v>
      </c>
      <c r="Q43" s="58"/>
      <c r="R43" s="17" t="s">
        <v>153</v>
      </c>
      <c r="S43" s="56" t="s">
        <v>230</v>
      </c>
      <c r="T43" s="17"/>
      <c r="U43" s="17"/>
      <c r="V43" s="17"/>
      <c r="W43" s="17">
        <v>404.79</v>
      </c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ht="72" customHeight="1" spans="1:35">
      <c r="A44" s="17">
        <v>14</v>
      </c>
      <c r="B44" s="20" t="s">
        <v>231</v>
      </c>
      <c r="C44" s="17" t="s">
        <v>44</v>
      </c>
      <c r="D44" s="23" t="s">
        <v>187</v>
      </c>
      <c r="E44" s="17" t="s">
        <v>188</v>
      </c>
      <c r="F44" s="17" t="s">
        <v>47</v>
      </c>
      <c r="G44" s="22" t="s">
        <v>99</v>
      </c>
      <c r="H44" s="19" t="s">
        <v>220</v>
      </c>
      <c r="I44" s="17" t="s">
        <v>101</v>
      </c>
      <c r="J44" s="17" t="s">
        <v>102</v>
      </c>
      <c r="K44" s="35" t="s">
        <v>227</v>
      </c>
      <c r="L44" s="17" t="s">
        <v>152</v>
      </c>
      <c r="M44" s="50">
        <v>3866.56599649479</v>
      </c>
      <c r="N44" s="17">
        <v>0</v>
      </c>
      <c r="O44" s="50">
        <f t="shared" si="5"/>
        <v>3866.56599649479</v>
      </c>
      <c r="P44" s="22">
        <v>0</v>
      </c>
      <c r="Q44" s="27"/>
      <c r="R44" s="17" t="s">
        <v>153</v>
      </c>
      <c r="S44" s="56" t="s">
        <v>232</v>
      </c>
      <c r="T44" s="17"/>
      <c r="U44" s="17"/>
      <c r="V44" s="17"/>
      <c r="W44" s="17">
        <v>515.5</v>
      </c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ht="72" customHeight="1" spans="1:35">
      <c r="A45" s="17">
        <v>15</v>
      </c>
      <c r="B45" s="20" t="s">
        <v>233</v>
      </c>
      <c r="C45" s="17" t="s">
        <v>44</v>
      </c>
      <c r="D45" s="23" t="s">
        <v>187</v>
      </c>
      <c r="E45" s="17" t="s">
        <v>188</v>
      </c>
      <c r="F45" s="17" t="s">
        <v>47</v>
      </c>
      <c r="G45" s="22" t="s">
        <v>99</v>
      </c>
      <c r="H45" s="19" t="s">
        <v>220</v>
      </c>
      <c r="I45" s="17" t="s">
        <v>101</v>
      </c>
      <c r="J45" s="17" t="s">
        <v>102</v>
      </c>
      <c r="K45" s="35" t="s">
        <v>103</v>
      </c>
      <c r="L45" s="17" t="s">
        <v>83</v>
      </c>
      <c r="M45" s="50">
        <v>6904.58213659783</v>
      </c>
      <c r="N45" s="17">
        <v>0</v>
      </c>
      <c r="O45" s="50">
        <f t="shared" si="5"/>
        <v>6904.58213659783</v>
      </c>
      <c r="P45" s="22">
        <v>0</v>
      </c>
      <c r="Q45" s="58"/>
      <c r="R45" s="17" t="s">
        <v>153</v>
      </c>
      <c r="S45" s="56" t="s">
        <v>234</v>
      </c>
      <c r="T45" s="17"/>
      <c r="U45" s="17"/>
      <c r="V45" s="17"/>
      <c r="W45" s="17">
        <v>599.25</v>
      </c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ht="44" customHeight="1" spans="1:35">
      <c r="A46" s="17">
        <v>16</v>
      </c>
      <c r="B46" s="19" t="s">
        <v>235</v>
      </c>
      <c r="C46" s="17" t="s">
        <v>44</v>
      </c>
      <c r="D46" s="17" t="s">
        <v>187</v>
      </c>
      <c r="E46" s="27" t="s">
        <v>188</v>
      </c>
      <c r="F46" s="17" t="s">
        <v>47</v>
      </c>
      <c r="G46" s="17" t="s">
        <v>99</v>
      </c>
      <c r="H46" s="19" t="s">
        <v>220</v>
      </c>
      <c r="I46" s="17" t="s">
        <v>101</v>
      </c>
      <c r="J46" s="27" t="s">
        <v>102</v>
      </c>
      <c r="K46" s="35" t="s">
        <v>103</v>
      </c>
      <c r="L46" s="17" t="s">
        <v>119</v>
      </c>
      <c r="M46" s="17">
        <v>64226</v>
      </c>
      <c r="N46" s="17">
        <v>0</v>
      </c>
      <c r="O46" s="17">
        <v>16700</v>
      </c>
      <c r="P46" s="17">
        <f>M46-O46</f>
        <v>47526</v>
      </c>
      <c r="Q46" s="27" t="s">
        <v>217</v>
      </c>
      <c r="R46" s="27" t="s">
        <v>199</v>
      </c>
      <c r="S46" s="55" t="s">
        <v>236</v>
      </c>
      <c r="T46" s="17"/>
      <c r="U46" s="17"/>
      <c r="V46" s="17"/>
      <c r="W46" s="17">
        <v>930</v>
      </c>
      <c r="X46" s="17"/>
      <c r="Y46" s="17"/>
      <c r="Z46" s="17"/>
      <c r="AA46" s="40"/>
      <c r="AB46" s="17"/>
      <c r="AC46" s="17"/>
      <c r="AD46" s="17"/>
      <c r="AE46" s="27"/>
      <c r="AF46" s="17" t="s">
        <v>55</v>
      </c>
      <c r="AG46" s="17">
        <v>1113.19</v>
      </c>
      <c r="AH46" s="27"/>
      <c r="AI46" s="27"/>
    </row>
    <row r="47" s="6" customFormat="1" ht="32" customHeight="1" spans="1:35">
      <c r="A47" s="16"/>
      <c r="B47" s="15" t="s">
        <v>237</v>
      </c>
      <c r="C47" s="30"/>
      <c r="D47" s="16"/>
      <c r="E47" s="16"/>
      <c r="F47" s="16"/>
      <c r="G47" s="16"/>
      <c r="H47" s="16"/>
      <c r="I47" s="16"/>
      <c r="J47" s="16"/>
      <c r="K47" s="51"/>
      <c r="L47" s="16"/>
      <c r="M47" s="16">
        <f>SUM(M48:M54)</f>
        <v>245054.487193552</v>
      </c>
      <c r="N47" s="16">
        <f>SUM(N48:N54)</f>
        <v>0</v>
      </c>
      <c r="O47" s="16">
        <f>SUM(O48:O54)</f>
        <v>239054.487193552</v>
      </c>
      <c r="P47" s="16">
        <f>SUM(P48:P54)</f>
        <v>6000</v>
      </c>
      <c r="Q47" s="16"/>
      <c r="R47" s="16"/>
      <c r="S47" s="61"/>
      <c r="T47" s="16">
        <f t="shared" ref="T47:AD47" si="6">SUM(T48:T54)</f>
        <v>0</v>
      </c>
      <c r="U47" s="16">
        <f t="shared" si="6"/>
        <v>0</v>
      </c>
      <c r="V47" s="16">
        <f t="shared" si="6"/>
        <v>0</v>
      </c>
      <c r="W47" s="16">
        <f t="shared" si="6"/>
        <v>6574.56</v>
      </c>
      <c r="X47" s="16">
        <f t="shared" si="6"/>
        <v>0</v>
      </c>
      <c r="Y47" s="16">
        <f t="shared" si="6"/>
        <v>0</v>
      </c>
      <c r="Z47" s="16">
        <f t="shared" si="6"/>
        <v>0.09</v>
      </c>
      <c r="AA47" s="16">
        <f t="shared" si="6"/>
        <v>0</v>
      </c>
      <c r="AB47" s="16">
        <f t="shared" si="6"/>
        <v>0</v>
      </c>
      <c r="AC47" s="16">
        <f t="shared" si="6"/>
        <v>0</v>
      </c>
      <c r="AD47" s="16">
        <f t="shared" si="6"/>
        <v>0</v>
      </c>
      <c r="AE47" s="16"/>
      <c r="AF47" s="16"/>
      <c r="AG47" s="16" t="e">
        <f>SUM(#REF!)</f>
        <v>#REF!</v>
      </c>
      <c r="AH47" s="16"/>
      <c r="AI47" s="16"/>
    </row>
    <row r="48" s="7" customFormat="1" ht="36" customHeight="1" spans="1:35">
      <c r="A48" s="31">
        <v>1</v>
      </c>
      <c r="B48" s="19" t="s">
        <v>238</v>
      </c>
      <c r="C48" s="17" t="s">
        <v>44</v>
      </c>
      <c r="D48" s="17" t="s">
        <v>239</v>
      </c>
      <c r="E48" s="17" t="s">
        <v>240</v>
      </c>
      <c r="F48" s="19" t="s">
        <v>81</v>
      </c>
      <c r="G48" s="17"/>
      <c r="H48" s="17"/>
      <c r="I48" s="17" t="s">
        <v>101</v>
      </c>
      <c r="J48" s="19" t="s">
        <v>241</v>
      </c>
      <c r="K48" s="35" t="s">
        <v>151</v>
      </c>
      <c r="L48" s="17" t="s">
        <v>52</v>
      </c>
      <c r="M48" s="17">
        <v>80000</v>
      </c>
      <c r="N48" s="39">
        <v>0</v>
      </c>
      <c r="O48" s="17">
        <v>80000</v>
      </c>
      <c r="P48" s="22">
        <v>0</v>
      </c>
      <c r="Q48" s="17"/>
      <c r="R48" s="17"/>
      <c r="S48" s="55" t="s">
        <v>242</v>
      </c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 t="s">
        <v>55</v>
      </c>
      <c r="AG48" s="17"/>
      <c r="AH48" s="17"/>
      <c r="AI48" s="17" t="s">
        <v>243</v>
      </c>
    </row>
    <row r="49" s="2" customFormat="1" ht="42" customHeight="1" spans="1:35">
      <c r="A49" s="31">
        <v>2</v>
      </c>
      <c r="B49" s="19" t="s">
        <v>244</v>
      </c>
      <c r="C49" s="17" t="s">
        <v>44</v>
      </c>
      <c r="D49" s="17" t="s">
        <v>239</v>
      </c>
      <c r="E49" s="17" t="s">
        <v>240</v>
      </c>
      <c r="F49" s="19" t="s">
        <v>81</v>
      </c>
      <c r="G49" s="17" t="s">
        <v>149</v>
      </c>
      <c r="H49" s="19" t="s">
        <v>150</v>
      </c>
      <c r="I49" s="17" t="s">
        <v>101</v>
      </c>
      <c r="J49" s="17" t="s">
        <v>102</v>
      </c>
      <c r="K49" s="35" t="s">
        <v>103</v>
      </c>
      <c r="L49" s="17" t="s">
        <v>119</v>
      </c>
      <c r="M49" s="17">
        <v>32000</v>
      </c>
      <c r="N49" s="39">
        <v>0</v>
      </c>
      <c r="O49" s="17">
        <v>26000</v>
      </c>
      <c r="P49" s="22">
        <v>6000</v>
      </c>
      <c r="Q49" s="17"/>
      <c r="R49" s="17"/>
      <c r="S49" s="55" t="s">
        <v>245</v>
      </c>
      <c r="T49" s="17"/>
      <c r="U49" s="17"/>
      <c r="V49" s="17"/>
      <c r="W49" s="17">
        <v>1320</v>
      </c>
      <c r="X49" s="17"/>
      <c r="Y49" s="17"/>
      <c r="Z49" s="17">
        <v>0.09</v>
      </c>
      <c r="AA49" s="17"/>
      <c r="AB49" s="17"/>
      <c r="AC49" s="17"/>
      <c r="AD49" s="17"/>
      <c r="AE49" s="17"/>
      <c r="AF49" s="17" t="s">
        <v>55</v>
      </c>
      <c r="AG49" s="17"/>
      <c r="AH49" s="17"/>
      <c r="AI49" s="17"/>
    </row>
    <row r="50" s="2" customFormat="1" ht="53" customHeight="1" spans="1:35">
      <c r="A50" s="31">
        <v>3</v>
      </c>
      <c r="B50" s="19" t="s">
        <v>246</v>
      </c>
      <c r="C50" s="17" t="s">
        <v>44</v>
      </c>
      <c r="D50" s="17" t="s">
        <v>239</v>
      </c>
      <c r="E50" s="17" t="s">
        <v>240</v>
      </c>
      <c r="F50" s="19" t="s">
        <v>81</v>
      </c>
      <c r="G50" s="17" t="s">
        <v>149</v>
      </c>
      <c r="H50" s="19" t="s">
        <v>150</v>
      </c>
      <c r="I50" s="17" t="s">
        <v>101</v>
      </c>
      <c r="J50" s="17" t="s">
        <v>102</v>
      </c>
      <c r="K50" s="35" t="s">
        <v>103</v>
      </c>
      <c r="L50" s="17" t="s">
        <v>152</v>
      </c>
      <c r="M50" s="17">
        <v>3300</v>
      </c>
      <c r="N50" s="39">
        <v>0</v>
      </c>
      <c r="O50" s="17">
        <v>3300</v>
      </c>
      <c r="P50" s="22">
        <v>0</v>
      </c>
      <c r="Q50" s="17"/>
      <c r="R50" s="17"/>
      <c r="S50" s="56" t="s">
        <v>247</v>
      </c>
      <c r="T50" s="17"/>
      <c r="U50" s="17"/>
      <c r="V50" s="17"/>
      <c r="W50" s="17">
        <v>1200</v>
      </c>
      <c r="X50" s="17"/>
      <c r="Y50" s="17"/>
      <c r="Z50" s="17"/>
      <c r="AA50" s="17"/>
      <c r="AB50" s="17"/>
      <c r="AC50" s="17"/>
      <c r="AD50" s="17"/>
      <c r="AE50" s="17"/>
      <c r="AF50" s="17" t="s">
        <v>55</v>
      </c>
      <c r="AG50" s="17"/>
      <c r="AH50" s="17"/>
      <c r="AI50" s="17"/>
    </row>
    <row r="51" s="7" customFormat="1" ht="44" customHeight="1" spans="1:35">
      <c r="A51" s="31">
        <v>4</v>
      </c>
      <c r="B51" s="17" t="s">
        <v>248</v>
      </c>
      <c r="C51" s="22" t="s">
        <v>44</v>
      </c>
      <c r="D51" s="17" t="s">
        <v>239</v>
      </c>
      <c r="E51" s="17" t="s">
        <v>240</v>
      </c>
      <c r="F51" s="17" t="s">
        <v>126</v>
      </c>
      <c r="G51" s="17" t="s">
        <v>127</v>
      </c>
      <c r="H51" s="22"/>
      <c r="I51" s="17" t="s">
        <v>101</v>
      </c>
      <c r="J51" s="19" t="s">
        <v>128</v>
      </c>
      <c r="K51" s="35" t="s">
        <v>161</v>
      </c>
      <c r="L51" s="17" t="s">
        <v>111</v>
      </c>
      <c r="M51" s="17">
        <f>45900+15236</f>
        <v>61136</v>
      </c>
      <c r="N51" s="39">
        <v>0</v>
      </c>
      <c r="O51" s="17">
        <f>+M51</f>
        <v>61136</v>
      </c>
      <c r="P51" s="22">
        <v>0</v>
      </c>
      <c r="Q51" s="17" t="s">
        <v>130</v>
      </c>
      <c r="R51" s="17"/>
      <c r="S51" s="55" t="s">
        <v>249</v>
      </c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 t="s">
        <v>55</v>
      </c>
      <c r="AG51" s="17"/>
      <c r="AH51" s="17"/>
      <c r="AI51" s="17"/>
    </row>
    <row r="52" ht="63.95" customHeight="1" spans="1:35">
      <c r="A52" s="17">
        <v>5</v>
      </c>
      <c r="B52" s="20" t="s">
        <v>250</v>
      </c>
      <c r="C52" s="17" t="s">
        <v>44</v>
      </c>
      <c r="D52" s="17" t="s">
        <v>239</v>
      </c>
      <c r="E52" s="17" t="s">
        <v>240</v>
      </c>
      <c r="F52" s="19" t="s">
        <v>81</v>
      </c>
      <c r="G52" s="17" t="s">
        <v>149</v>
      </c>
      <c r="H52" s="19" t="s">
        <v>220</v>
      </c>
      <c r="I52" s="17" t="s">
        <v>101</v>
      </c>
      <c r="J52" s="17" t="s">
        <v>102</v>
      </c>
      <c r="K52" s="35" t="s">
        <v>103</v>
      </c>
      <c r="L52" s="17" t="s">
        <v>65</v>
      </c>
      <c r="M52" s="40">
        <v>16468.4369264525</v>
      </c>
      <c r="N52" s="40">
        <v>0</v>
      </c>
      <c r="O52" s="40">
        <f>M52</f>
        <v>16468.4369264525</v>
      </c>
      <c r="P52" s="52">
        <v>0</v>
      </c>
      <c r="Q52" s="40"/>
      <c r="R52" s="17"/>
      <c r="S52" s="55" t="s">
        <v>251</v>
      </c>
      <c r="T52" s="17"/>
      <c r="U52" s="17"/>
      <c r="V52" s="17"/>
      <c r="W52" s="17">
        <v>858.67</v>
      </c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ht="53" customHeight="1" spans="1:35">
      <c r="A53" s="17">
        <v>6</v>
      </c>
      <c r="B53" s="20" t="s">
        <v>252</v>
      </c>
      <c r="C53" s="17" t="s">
        <v>44</v>
      </c>
      <c r="D53" s="17" t="s">
        <v>239</v>
      </c>
      <c r="E53" s="17" t="s">
        <v>240</v>
      </c>
      <c r="F53" s="19" t="s">
        <v>81</v>
      </c>
      <c r="G53" s="17" t="s">
        <v>149</v>
      </c>
      <c r="H53" s="19" t="s">
        <v>150</v>
      </c>
      <c r="I53" s="17" t="s">
        <v>101</v>
      </c>
      <c r="J53" s="17" t="s">
        <v>102</v>
      </c>
      <c r="K53" s="35" t="s">
        <v>253</v>
      </c>
      <c r="L53" s="17" t="s">
        <v>65</v>
      </c>
      <c r="M53" s="40">
        <v>24016.4705177432</v>
      </c>
      <c r="N53" s="40">
        <v>0</v>
      </c>
      <c r="O53" s="40">
        <f>M53</f>
        <v>24016.4705177432</v>
      </c>
      <c r="P53" s="52">
        <v>0</v>
      </c>
      <c r="Q53" s="17"/>
      <c r="R53" s="17"/>
      <c r="S53" s="55" t="s">
        <v>254</v>
      </c>
      <c r="T53" s="17"/>
      <c r="U53" s="17"/>
      <c r="V53" s="17"/>
      <c r="W53" s="17">
        <v>1710.4</v>
      </c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ht="57" customHeight="1" spans="1:35">
      <c r="A54" s="17">
        <v>7</v>
      </c>
      <c r="B54" s="20" t="s">
        <v>255</v>
      </c>
      <c r="C54" s="17" t="s">
        <v>44</v>
      </c>
      <c r="D54" s="17" t="s">
        <v>239</v>
      </c>
      <c r="E54" s="17" t="s">
        <v>240</v>
      </c>
      <c r="F54" s="19" t="s">
        <v>81</v>
      </c>
      <c r="G54" s="17" t="s">
        <v>149</v>
      </c>
      <c r="H54" s="19" t="s">
        <v>150</v>
      </c>
      <c r="I54" s="17" t="s">
        <v>101</v>
      </c>
      <c r="J54" s="17" t="s">
        <v>102</v>
      </c>
      <c r="K54" s="35" t="s">
        <v>253</v>
      </c>
      <c r="L54" s="17" t="s">
        <v>65</v>
      </c>
      <c r="M54" s="40">
        <v>28133.5797493563</v>
      </c>
      <c r="N54" s="40">
        <v>0</v>
      </c>
      <c r="O54" s="40">
        <f>M54</f>
        <v>28133.5797493563</v>
      </c>
      <c r="P54" s="52">
        <v>0</v>
      </c>
      <c r="Q54" s="17"/>
      <c r="R54" s="17"/>
      <c r="S54" s="55" t="s">
        <v>256</v>
      </c>
      <c r="T54" s="17"/>
      <c r="U54" s="17"/>
      <c r="V54" s="17"/>
      <c r="W54" s="17">
        <v>1485.49</v>
      </c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="4" customFormat="1" ht="42" customHeight="1" spans="1:35">
      <c r="A55" s="17"/>
      <c r="B55" s="15" t="s">
        <v>257</v>
      </c>
      <c r="C55" s="17"/>
      <c r="D55" s="17"/>
      <c r="E55" s="17"/>
      <c r="F55" s="17"/>
      <c r="G55" s="17"/>
      <c r="H55" s="17"/>
      <c r="I55" s="17"/>
      <c r="J55" s="17"/>
      <c r="K55" s="35"/>
      <c r="L55" s="17"/>
      <c r="M55" s="42">
        <f>SUM(M56:M57)</f>
        <v>54904</v>
      </c>
      <c r="N55" s="42">
        <f>SUM(N56:N57)</f>
        <v>0</v>
      </c>
      <c r="O55" s="42">
        <f>SUM(O56:O57)</f>
        <v>44304</v>
      </c>
      <c r="P55" s="42">
        <f>SUM(P56:P57)</f>
        <v>10600</v>
      </c>
      <c r="Q55" s="27"/>
      <c r="R55" s="17"/>
      <c r="S55" s="55"/>
      <c r="T55" s="42">
        <f t="shared" ref="T55:AD55" si="7">SUM(T56:T57)</f>
        <v>43.1</v>
      </c>
      <c r="U55" s="42">
        <f t="shared" si="7"/>
        <v>0</v>
      </c>
      <c r="V55" s="42">
        <f t="shared" si="7"/>
        <v>0</v>
      </c>
      <c r="W55" s="42">
        <f t="shared" si="7"/>
        <v>2600</v>
      </c>
      <c r="X55" s="42">
        <f t="shared" si="7"/>
        <v>500</v>
      </c>
      <c r="Y55" s="42">
        <f t="shared" si="7"/>
        <v>0</v>
      </c>
      <c r="Z55" s="36">
        <f t="shared" si="7"/>
        <v>0.25</v>
      </c>
      <c r="AA55" s="42">
        <f t="shared" si="7"/>
        <v>0</v>
      </c>
      <c r="AB55" s="42">
        <f t="shared" si="7"/>
        <v>0</v>
      </c>
      <c r="AC55" s="42">
        <f t="shared" si="7"/>
        <v>0.55</v>
      </c>
      <c r="AD55" s="42">
        <f t="shared" si="7"/>
        <v>0.4</v>
      </c>
      <c r="AE55" s="17"/>
      <c r="AF55" s="17" t="s">
        <v>55</v>
      </c>
      <c r="AG55" s="16">
        <f>SUM(AG57:AG57)</f>
        <v>0</v>
      </c>
      <c r="AH55" s="17"/>
      <c r="AI55" s="22"/>
    </row>
    <row r="56" s="4" customFormat="1" ht="50.25" customHeight="1" spans="1:35">
      <c r="A56" s="17">
        <v>1</v>
      </c>
      <c r="B56" s="19" t="s">
        <v>258</v>
      </c>
      <c r="C56" s="17" t="s">
        <v>44</v>
      </c>
      <c r="D56" s="17" t="s">
        <v>259</v>
      </c>
      <c r="E56" s="19" t="s">
        <v>260</v>
      </c>
      <c r="F56" s="17" t="s">
        <v>47</v>
      </c>
      <c r="G56" s="17" t="s">
        <v>99</v>
      </c>
      <c r="H56" s="17" t="s">
        <v>261</v>
      </c>
      <c r="I56" s="17" t="s">
        <v>101</v>
      </c>
      <c r="J56" s="17" t="s">
        <v>102</v>
      </c>
      <c r="K56" s="35" t="s">
        <v>262</v>
      </c>
      <c r="L56" s="17" t="s">
        <v>119</v>
      </c>
      <c r="M56" s="43">
        <v>25600</v>
      </c>
      <c r="N56" s="45">
        <v>0</v>
      </c>
      <c r="O56" s="43">
        <v>15000</v>
      </c>
      <c r="P56" s="45">
        <v>10600</v>
      </c>
      <c r="Q56" s="17"/>
      <c r="R56" s="17" t="s">
        <v>153</v>
      </c>
      <c r="S56" s="55" t="s">
        <v>263</v>
      </c>
      <c r="T56" s="17"/>
      <c r="U56" s="17"/>
      <c r="V56" s="17"/>
      <c r="W56" s="17">
        <v>2600</v>
      </c>
      <c r="X56" s="17">
        <v>500</v>
      </c>
      <c r="Y56" s="17"/>
      <c r="Z56" s="17">
        <v>0.25</v>
      </c>
      <c r="AA56" s="17"/>
      <c r="AB56" s="17"/>
      <c r="AC56" s="17">
        <v>0.55</v>
      </c>
      <c r="AD56" s="17">
        <v>0.4</v>
      </c>
      <c r="AE56" s="17"/>
      <c r="AF56" s="17" t="s">
        <v>55</v>
      </c>
      <c r="AG56" s="17"/>
      <c r="AH56" s="17"/>
      <c r="AI56" s="17"/>
    </row>
    <row r="57" s="4" customFormat="1" ht="297" customHeight="1" spans="1:35">
      <c r="A57" s="17">
        <v>3</v>
      </c>
      <c r="B57" s="17" t="s">
        <v>264</v>
      </c>
      <c r="C57" s="17" t="s">
        <v>44</v>
      </c>
      <c r="D57" s="17" t="s">
        <v>259</v>
      </c>
      <c r="E57" s="17" t="s">
        <v>265</v>
      </c>
      <c r="F57" s="17" t="s">
        <v>126</v>
      </c>
      <c r="G57" s="17" t="s">
        <v>127</v>
      </c>
      <c r="H57" s="17"/>
      <c r="I57" s="17" t="s">
        <v>101</v>
      </c>
      <c r="J57" s="17" t="s">
        <v>128</v>
      </c>
      <c r="K57" s="35" t="s">
        <v>161</v>
      </c>
      <c r="L57" s="17" t="s">
        <v>111</v>
      </c>
      <c r="M57" s="17">
        <v>29304</v>
      </c>
      <c r="N57" s="17">
        <v>0</v>
      </c>
      <c r="O57" s="17">
        <v>29304</v>
      </c>
      <c r="P57" s="17">
        <v>0</v>
      </c>
      <c r="Q57" s="17" t="s">
        <v>130</v>
      </c>
      <c r="R57" s="17"/>
      <c r="S57" s="62" t="s">
        <v>266</v>
      </c>
      <c r="T57" s="17">
        <v>43.1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 t="s">
        <v>55</v>
      </c>
      <c r="AG57" s="17"/>
      <c r="AH57" s="17"/>
      <c r="AI57" s="22"/>
    </row>
    <row r="58" ht="29.25" customHeight="1" spans="13:13">
      <c r="M58" s="8">
        <f>SUBTOTAL(9,M16:M57)</f>
        <v>2790218.08070361</v>
      </c>
    </row>
    <row r="62" spans="13:13">
      <c r="M62" s="8">
        <f>SUBTOTAL(9,M17:M57)</f>
        <v>2690018.08070361</v>
      </c>
    </row>
    <row r="65" spans="13:13">
      <c r="M65" s="8">
        <f>SUBTOTAL(9,M16:M57)</f>
        <v>2790218.08070361</v>
      </c>
    </row>
    <row r="68" spans="13:15">
      <c r="M68" s="8">
        <f>SUBTOTAL(9,M16:M57)</f>
        <v>2790218.08070361</v>
      </c>
      <c r="O68" s="65" t="e">
        <f>O17+#REF!+#REF!+#REF!+#REF!+O57</f>
        <v>#REF!</v>
      </c>
    </row>
    <row r="71" spans="13:13">
      <c r="M71" s="8">
        <f>SUBTOTAL(9,M16:M68)</f>
        <v>2790218.08070361</v>
      </c>
    </row>
    <row r="73" spans="20:23">
      <c r="T73" s="8" t="e">
        <f>SUBTOTAL(9,T16:T57)</f>
        <v>#REF!</v>
      </c>
      <c r="W73" s="8" t="e">
        <f>SUBTOTAL(9,W16:W57)</f>
        <v>#REF!</v>
      </c>
    </row>
  </sheetData>
  <mergeCells count="19">
    <mergeCell ref="A1:B1"/>
    <mergeCell ref="A2:AI2"/>
    <mergeCell ref="I3:L3"/>
    <mergeCell ref="M3:P3"/>
    <mergeCell ref="R3:S3"/>
    <mergeCell ref="T3:AD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AF3:AF4"/>
    <mergeCell ref="AG3:AG4"/>
    <mergeCell ref="AH3:AH4"/>
    <mergeCell ref="AI3:AI4"/>
  </mergeCells>
  <conditionalFormatting sqref="B3">
    <cfRule type="duplicateValues" dxfId="0" priority="380"/>
    <cfRule type="duplicateValues" dxfId="1" priority="385"/>
  </conditionalFormatting>
  <conditionalFormatting sqref="B11">
    <cfRule type="duplicateValues" dxfId="0" priority="83"/>
    <cfRule type="duplicateValues" dxfId="1" priority="88"/>
  </conditionalFormatting>
  <conditionalFormatting sqref="B16">
    <cfRule type="duplicateValues" dxfId="0" priority="713"/>
    <cfRule type="duplicateValues" dxfId="1" priority="718"/>
  </conditionalFormatting>
  <conditionalFormatting sqref="B17">
    <cfRule type="duplicateValues" dxfId="0" priority="11265"/>
    <cfRule type="duplicateValues" dxfId="1" priority="11270"/>
  </conditionalFormatting>
  <conditionalFormatting sqref="B18">
    <cfRule type="duplicateValues" dxfId="0" priority="11431"/>
    <cfRule type="duplicateValues" dxfId="1" priority="11436"/>
  </conditionalFormatting>
  <conditionalFormatting sqref="B19">
    <cfRule type="duplicateValues" dxfId="0" priority="69"/>
    <cfRule type="duplicateValues" dxfId="1" priority="74"/>
  </conditionalFormatting>
  <conditionalFormatting sqref="B20">
    <cfRule type="duplicateValues" dxfId="0" priority="62"/>
    <cfRule type="duplicateValues" dxfId="1" priority="67"/>
  </conditionalFormatting>
  <conditionalFormatting sqref="B23">
    <cfRule type="duplicateValues" dxfId="0" priority="13414"/>
    <cfRule type="duplicateValues" dxfId="1" priority="13419"/>
  </conditionalFormatting>
  <conditionalFormatting sqref="B24">
    <cfRule type="duplicateValues" dxfId="0" priority="41"/>
    <cfRule type="duplicateValues" dxfId="1" priority="46"/>
  </conditionalFormatting>
  <conditionalFormatting sqref="B28">
    <cfRule type="duplicateValues" dxfId="0" priority="48"/>
    <cfRule type="duplicateValues" dxfId="1" priority="53"/>
  </conditionalFormatting>
  <conditionalFormatting sqref="B30">
    <cfRule type="duplicateValues" dxfId="0" priority="13283"/>
  </conditionalFormatting>
  <conditionalFormatting sqref="B33">
    <cfRule type="duplicateValues" dxfId="0" priority="32"/>
  </conditionalFormatting>
  <conditionalFormatting sqref="B35">
    <cfRule type="duplicateValues" dxfId="0" priority="38"/>
  </conditionalFormatting>
  <conditionalFormatting sqref="B46">
    <cfRule type="duplicateValues" dxfId="0" priority="1"/>
  </conditionalFormatting>
  <conditionalFormatting sqref="B47">
    <cfRule type="duplicateValues" dxfId="0" priority="387"/>
    <cfRule type="duplicateValues" dxfId="1" priority="392"/>
  </conditionalFormatting>
  <conditionalFormatting sqref="B48">
    <cfRule type="duplicateValues" dxfId="0" priority="25"/>
    <cfRule type="duplicateValues" dxfId="1" priority="30"/>
  </conditionalFormatting>
  <conditionalFormatting sqref="B8:B9">
    <cfRule type="duplicateValues" dxfId="0" priority="90"/>
    <cfRule type="duplicateValues" dxfId="1" priority="95"/>
  </conditionalFormatting>
  <conditionalFormatting sqref="B31:B32">
    <cfRule type="duplicateValues" dxfId="0" priority="35"/>
  </conditionalFormatting>
  <conditionalFormatting sqref="B49:B50">
    <cfRule type="duplicateValues" dxfId="0" priority="11"/>
    <cfRule type="duplicateValues" dxfId="1" priority="16"/>
  </conditionalFormatting>
  <conditionalFormatting sqref="S49:S50">
    <cfRule type="duplicateValues" dxfId="0" priority="18"/>
    <cfRule type="duplicateValues" dxfId="1" priority="23"/>
  </conditionalFormatting>
  <conditionalFormatting sqref="S52:S54">
    <cfRule type="duplicateValues" dxfId="0" priority="4"/>
    <cfRule type="duplicateValues" dxfId="1" priority="9"/>
  </conditionalFormatting>
  <conditionalFormatting sqref="B58:B1048576 B6">
    <cfRule type="duplicateValues" dxfId="0" priority="727"/>
    <cfRule type="duplicateValues" dxfId="1" priority="732"/>
  </conditionalFormatting>
  <conditionalFormatting sqref="B12 B7 B10 B14">
    <cfRule type="duplicateValues" dxfId="0" priority="13470"/>
    <cfRule type="duplicateValues" dxfId="1" priority="13475"/>
  </conditionalFormatting>
  <conditionalFormatting sqref="R15:S15 S13">
    <cfRule type="duplicateValues" dxfId="0" priority="13449"/>
    <cfRule type="duplicateValues" dxfId="1" priority="13454"/>
  </conditionalFormatting>
  <conditionalFormatting sqref="B29 B25:B27">
    <cfRule type="duplicateValues" dxfId="0" priority="55"/>
    <cfRule type="duplicateValues" dxfId="1" priority="60"/>
  </conditionalFormatting>
  <conditionalFormatting sqref="B57 B55">
    <cfRule type="duplicateValues" dxfId="0" priority="11403"/>
    <cfRule type="duplicateValues" dxfId="1" priority="11408"/>
  </conditionalFormatting>
  <printOptions horizontalCentered="1"/>
  <pageMargins left="0.708333333333333" right="0.708333333333333" top="0.747916666666667" bottom="0.747916666666667" header="0.550694444444444" footer="0.629861111111111"/>
  <pageSetup paperSize="8" scale="98" firstPageNumber="162" fitToHeight="0" orientation="landscape" useFirstPageNumber="1" horizontalDpi="1200" verticalDpi="1200"/>
  <headerFooter>
    <oddHeader>&amp;L&amp;12附表5</oddHeader>
    <oddFooter>&amp;C&amp;"宋体"&amp;14— &amp;P —&amp;R&amp;12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市级重点项目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zhongrunjituan</dc:creator>
  <cp:lastModifiedBy>Administrator</cp:lastModifiedBy>
  <dcterms:created xsi:type="dcterms:W3CDTF">2020-11-21T07:58:00Z</dcterms:created>
  <cp:lastPrinted>2021-12-29T06:55:00Z</cp:lastPrinted>
  <dcterms:modified xsi:type="dcterms:W3CDTF">2026-01-20T02:36:54Z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FCDF9E411BF4434D8779E7EE4AAB7BA4</vt:lpwstr>
  </property>
  <property fmtid="{D5CDD505-2E9C-101B-9397-08002B2CF9AE}" pid="4" name="CalculationRule">
    <vt:i4>0</vt:i4>
  </property>
</Properties>
</file>