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<sst xmlns="http://schemas.openxmlformats.org/spreadsheetml/2006/main" count="28" uniqueCount="15">
  <si>
    <r>
      <rPr>
        <b/>
        <u/>
        <sz val="20"/>
        <color theme="1"/>
        <rFont val="宋体"/>
        <charset val="134"/>
        <scheme val="minor"/>
      </rPr>
      <t xml:space="preserve"> 揭阳 </t>
    </r>
    <r>
      <rPr>
        <b/>
        <sz val="20"/>
        <color theme="1"/>
        <rFont val="宋体"/>
        <charset val="134"/>
        <scheme val="minor"/>
      </rPr>
      <t>市2021-2025年城镇老旧小区改造计划表</t>
    </r>
  </si>
  <si>
    <t>计划改造年份</t>
  </si>
  <si>
    <t>小区数（个）</t>
  </si>
  <si>
    <t>居民户数（户）</t>
  </si>
  <si>
    <t>楼栋数（栋）</t>
  </si>
  <si>
    <t>建筑面积（万平方米）</t>
  </si>
  <si>
    <t>预计投资额（万元）</t>
  </si>
  <si>
    <t>2000
年底前</t>
  </si>
  <si>
    <t>2000
年底后</t>
  </si>
  <si>
    <t>合计</t>
  </si>
  <si>
    <t>2021年</t>
  </si>
  <si>
    <t>2022年</t>
  </si>
  <si>
    <t>2023年</t>
  </si>
  <si>
    <t>2024年</t>
  </si>
  <si>
    <t>2025年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</si>
</sst>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00_ "/>
    <numFmt numFmtId="42" formatCode="_ &quot;￥&quot;* #,##0_ ;_ &quot;￥&quot;* \-#,##0_ ;_ &quot;￥&quot;* &quot;-&quot;_ ;_ @_ "/>
    <numFmt numFmtId="177" formatCode="0.00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u/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9" fillId="19" borderId="3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6" fillId="3" borderId="1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9"/>
  <sheetViews>
    <sheetView tabSelected="1" workbookViewId="0">
      <selection activeCell="K13" sqref="K13"/>
    </sheetView>
  </sheetViews>
  <sheetFormatPr defaultColWidth="8.875" defaultRowHeight="13.5"/>
  <cols>
    <col min="1" max="1" width="8.875" style="2"/>
    <col min="2" max="2" width="8.125" style="2" customWidth="1"/>
    <col min="3" max="3" width="7.5" style="2" customWidth="1"/>
    <col min="4" max="4" width="9.125" style="2" customWidth="1"/>
    <col min="5" max="6" width="8.875" style="2"/>
    <col min="7" max="7" width="8.25" style="2" customWidth="1"/>
    <col min="8" max="8" width="8.875" style="2"/>
    <col min="9" max="9" width="8.125" style="2" customWidth="1"/>
    <col min="10" max="10" width="7.25" style="2" customWidth="1"/>
    <col min="11" max="11" width="8.875" style="3"/>
    <col min="12" max="12" width="7.75" style="3" customWidth="1"/>
    <col min="13" max="13" width="8.875" style="3"/>
    <col min="14" max="14" width="11.625" style="4" customWidth="1"/>
    <col min="15" max="15" width="10.75" style="4" customWidth="1"/>
    <col min="16" max="16" width="11.625" style="4" customWidth="1"/>
    <col min="17" max="16384" width="8.875" style="2"/>
  </cols>
  <sheetData>
    <row r="1" ht="54" customHeight="1" spans="1:16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15"/>
      <c r="L1" s="15"/>
      <c r="M1" s="15"/>
      <c r="N1" s="16"/>
      <c r="O1" s="16"/>
      <c r="P1" s="16"/>
    </row>
    <row r="2" ht="30" customHeight="1" spans="1:16">
      <c r="A2" s="7" t="s">
        <v>1</v>
      </c>
      <c r="B2" s="8" t="s">
        <v>2</v>
      </c>
      <c r="C2" s="8"/>
      <c r="D2" s="8"/>
      <c r="E2" s="8" t="s">
        <v>3</v>
      </c>
      <c r="F2" s="8"/>
      <c r="G2" s="8"/>
      <c r="H2" s="8" t="s">
        <v>4</v>
      </c>
      <c r="I2" s="8"/>
      <c r="J2" s="8"/>
      <c r="K2" s="17" t="s">
        <v>5</v>
      </c>
      <c r="L2" s="17"/>
      <c r="M2" s="17"/>
      <c r="N2" s="18" t="s">
        <v>6</v>
      </c>
      <c r="O2" s="18"/>
      <c r="P2" s="18"/>
    </row>
    <row r="3" ht="30" customHeight="1" spans="1:16">
      <c r="A3" s="7"/>
      <c r="B3" s="7" t="s">
        <v>7</v>
      </c>
      <c r="C3" s="7" t="s">
        <v>8</v>
      </c>
      <c r="D3" s="8" t="s">
        <v>9</v>
      </c>
      <c r="E3" s="7" t="s">
        <v>7</v>
      </c>
      <c r="F3" s="7" t="s">
        <v>8</v>
      </c>
      <c r="G3" s="8" t="s">
        <v>9</v>
      </c>
      <c r="H3" s="7" t="s">
        <v>7</v>
      </c>
      <c r="I3" s="7" t="s">
        <v>8</v>
      </c>
      <c r="J3" s="8" t="s">
        <v>9</v>
      </c>
      <c r="K3" s="19" t="s">
        <v>7</v>
      </c>
      <c r="L3" s="19" t="s">
        <v>8</v>
      </c>
      <c r="M3" s="20" t="s">
        <v>9</v>
      </c>
      <c r="N3" s="21" t="s">
        <v>7</v>
      </c>
      <c r="O3" s="21" t="s">
        <v>8</v>
      </c>
      <c r="P3" s="22" t="s">
        <v>9</v>
      </c>
    </row>
    <row r="4" ht="30" customHeight="1" spans="1:16">
      <c r="A4" s="9" t="s">
        <v>10</v>
      </c>
      <c r="B4" s="10">
        <v>49</v>
      </c>
      <c r="C4" s="10">
        <v>1</v>
      </c>
      <c r="D4" s="10">
        <f>B4+C4</f>
        <v>50</v>
      </c>
      <c r="E4" s="10">
        <f>9023+248+84</f>
        <v>9355</v>
      </c>
      <c r="F4" s="10">
        <v>330</v>
      </c>
      <c r="G4" s="10">
        <f>E4+F4</f>
        <v>9685</v>
      </c>
      <c r="H4" s="10">
        <f>189+5+3</f>
        <v>197</v>
      </c>
      <c r="I4" s="10">
        <v>16</v>
      </c>
      <c r="J4" s="10">
        <f>H4+I4</f>
        <v>213</v>
      </c>
      <c r="K4" s="23">
        <f>68.2+1.31+1.34</f>
        <v>70.85</v>
      </c>
      <c r="L4" s="23">
        <v>3.6</v>
      </c>
      <c r="M4" s="23">
        <f>K4+L4</f>
        <v>74.45</v>
      </c>
      <c r="N4" s="23">
        <f>18020+279.32+360</f>
        <v>18659.32</v>
      </c>
      <c r="O4" s="23">
        <v>757</v>
      </c>
      <c r="P4" s="23">
        <f>N4+O4</f>
        <v>19416.32</v>
      </c>
    </row>
    <row r="5" ht="30" customHeight="1" spans="1:16">
      <c r="A5" s="9" t="s">
        <v>11</v>
      </c>
      <c r="B5" s="10">
        <f>2+1+4+2</f>
        <v>9</v>
      </c>
      <c r="C5" s="10">
        <v>0</v>
      </c>
      <c r="D5" s="10">
        <f t="shared" ref="D5:D8" si="0">B5+C5</f>
        <v>9</v>
      </c>
      <c r="E5" s="10">
        <f>287+25+179+236</f>
        <v>727</v>
      </c>
      <c r="F5" s="10">
        <v>0</v>
      </c>
      <c r="G5" s="10">
        <f t="shared" ref="G5:G8" si="1">E5+F5</f>
        <v>727</v>
      </c>
      <c r="H5" s="10">
        <f>4+1+11+17</f>
        <v>33</v>
      </c>
      <c r="I5" s="10">
        <v>0</v>
      </c>
      <c r="J5" s="10">
        <f t="shared" ref="J5:J8" si="2">H5+I5</f>
        <v>33</v>
      </c>
      <c r="K5" s="23">
        <f>1.69+0.11+1.65+1.4813</f>
        <v>4.9313</v>
      </c>
      <c r="L5" s="23">
        <v>0</v>
      </c>
      <c r="M5" s="23">
        <f t="shared" ref="M5:M8" si="3">K5+L5</f>
        <v>4.9313</v>
      </c>
      <c r="N5" s="23">
        <f>359.36+50+3500</f>
        <v>3909.36</v>
      </c>
      <c r="O5" s="23">
        <v>268</v>
      </c>
      <c r="P5" s="23">
        <f t="shared" ref="P5:P8" si="4">N5+O5</f>
        <v>4177.36</v>
      </c>
    </row>
    <row r="6" ht="30" customHeight="1" spans="1:16">
      <c r="A6" s="9" t="s">
        <v>12</v>
      </c>
      <c r="B6" s="10">
        <v>13</v>
      </c>
      <c r="C6" s="10">
        <v>0</v>
      </c>
      <c r="D6" s="10">
        <f t="shared" si="0"/>
        <v>13</v>
      </c>
      <c r="E6" s="10">
        <f>624+213+224</f>
        <v>1061</v>
      </c>
      <c r="F6" s="10">
        <v>0</v>
      </c>
      <c r="G6" s="10">
        <f t="shared" si="1"/>
        <v>1061</v>
      </c>
      <c r="H6" s="10">
        <f>54+8+15</f>
        <v>77</v>
      </c>
      <c r="I6" s="10">
        <v>0</v>
      </c>
      <c r="J6" s="10">
        <f t="shared" si="2"/>
        <v>77</v>
      </c>
      <c r="K6" s="23">
        <f>5.3+2.52+2.65</f>
        <v>10.47</v>
      </c>
      <c r="L6" s="23">
        <v>0</v>
      </c>
      <c r="M6" s="23">
        <f t="shared" si="3"/>
        <v>10.47</v>
      </c>
      <c r="N6" s="23">
        <f>1127.68+1300</f>
        <v>2427.68</v>
      </c>
      <c r="O6" s="23">
        <v>319</v>
      </c>
      <c r="P6" s="23">
        <f t="shared" si="4"/>
        <v>2746.68</v>
      </c>
    </row>
    <row r="7" ht="30" customHeight="1" spans="1:16">
      <c r="A7" s="9" t="s">
        <v>13</v>
      </c>
      <c r="B7" s="10">
        <v>11</v>
      </c>
      <c r="C7" s="10">
        <v>0</v>
      </c>
      <c r="D7" s="10">
        <f t="shared" si="0"/>
        <v>11</v>
      </c>
      <c r="E7" s="10">
        <f>1032+310+202</f>
        <v>1544</v>
      </c>
      <c r="F7" s="10">
        <v>0</v>
      </c>
      <c r="G7" s="10">
        <f t="shared" si="1"/>
        <v>1544</v>
      </c>
      <c r="H7" s="10">
        <f>48+4+11</f>
        <v>63</v>
      </c>
      <c r="I7" s="10">
        <v>0</v>
      </c>
      <c r="J7" s="10">
        <f t="shared" si="2"/>
        <v>63</v>
      </c>
      <c r="K7" s="23">
        <f>7.67+2.58+1.83</f>
        <v>12.08</v>
      </c>
      <c r="L7" s="23">
        <v>0</v>
      </c>
      <c r="M7" s="23">
        <f t="shared" si="3"/>
        <v>12.08</v>
      </c>
      <c r="N7" s="23">
        <f>1629.28+2000</f>
        <v>3629.28</v>
      </c>
      <c r="O7" s="23">
        <v>466</v>
      </c>
      <c r="P7" s="23">
        <f t="shared" si="4"/>
        <v>4095.28</v>
      </c>
    </row>
    <row r="8" ht="30" customHeight="1" spans="1:16">
      <c r="A8" s="9" t="s">
        <v>14</v>
      </c>
      <c r="B8" s="10">
        <f>5+3</f>
        <v>8</v>
      </c>
      <c r="C8" s="10">
        <v>0</v>
      </c>
      <c r="D8" s="10">
        <f t="shared" si="0"/>
        <v>8</v>
      </c>
      <c r="E8" s="10">
        <f>646+518</f>
        <v>1164</v>
      </c>
      <c r="F8" s="10">
        <v>0</v>
      </c>
      <c r="G8" s="10">
        <f t="shared" si="1"/>
        <v>1164</v>
      </c>
      <c r="H8" s="10">
        <f>53+10</f>
        <v>63</v>
      </c>
      <c r="I8" s="10">
        <v>0</v>
      </c>
      <c r="J8" s="10">
        <f t="shared" si="2"/>
        <v>63</v>
      </c>
      <c r="K8" s="23">
        <f>5.19+4.55</f>
        <v>9.74</v>
      </c>
      <c r="L8" s="23">
        <v>0</v>
      </c>
      <c r="M8" s="23">
        <f t="shared" si="3"/>
        <v>9.74</v>
      </c>
      <c r="N8" s="23">
        <f>1104.36</f>
        <v>1104.36</v>
      </c>
      <c r="O8" s="23">
        <v>777</v>
      </c>
      <c r="P8" s="23">
        <f t="shared" si="4"/>
        <v>1881.36</v>
      </c>
    </row>
    <row r="9" s="1" customFormat="1" ht="30" customHeight="1" spans="1:16">
      <c r="A9" s="11" t="s">
        <v>9</v>
      </c>
      <c r="B9" s="12">
        <f>SUM(B4:B8)</f>
        <v>90</v>
      </c>
      <c r="C9" s="12">
        <f t="shared" ref="C9:P9" si="5">SUM(C4:C8)</f>
        <v>1</v>
      </c>
      <c r="D9" s="12">
        <f t="shared" si="5"/>
        <v>91</v>
      </c>
      <c r="E9" s="12">
        <f t="shared" si="5"/>
        <v>13851</v>
      </c>
      <c r="F9" s="12">
        <f t="shared" si="5"/>
        <v>330</v>
      </c>
      <c r="G9" s="12">
        <f t="shared" si="5"/>
        <v>14181</v>
      </c>
      <c r="H9" s="12">
        <f t="shared" si="5"/>
        <v>433</v>
      </c>
      <c r="I9" s="12">
        <f t="shared" si="5"/>
        <v>16</v>
      </c>
      <c r="J9" s="12">
        <f t="shared" si="5"/>
        <v>449</v>
      </c>
      <c r="K9" s="24">
        <f t="shared" si="5"/>
        <v>108.0713</v>
      </c>
      <c r="L9" s="24">
        <f t="shared" si="5"/>
        <v>3.6</v>
      </c>
      <c r="M9" s="24">
        <f t="shared" si="5"/>
        <v>111.6713</v>
      </c>
      <c r="N9" s="24">
        <f t="shared" si="5"/>
        <v>29730</v>
      </c>
      <c r="O9" s="24">
        <f t="shared" si="5"/>
        <v>2587</v>
      </c>
      <c r="P9" s="24">
        <f t="shared" si="5"/>
        <v>32317</v>
      </c>
    </row>
    <row r="24" ht="30" customHeight="1" spans="1:16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25"/>
      <c r="L24" s="26"/>
      <c r="M24" s="25"/>
      <c r="N24" s="25"/>
      <c r="O24" s="25"/>
      <c r="P24" s="25"/>
    </row>
    <row r="25" ht="30" customHeight="1" spans="1:16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25"/>
      <c r="L25" s="26"/>
      <c r="M25" s="25"/>
      <c r="N25" s="25"/>
      <c r="O25" s="27"/>
      <c r="P25" s="25"/>
    </row>
    <row r="26" customHeight="1"/>
    <row r="29" spans="11:16">
      <c r="K29" s="2"/>
      <c r="L29" s="2"/>
      <c r="M29" s="2"/>
      <c r="N29" s="2"/>
      <c r="O29" s="2"/>
      <c r="P29" s="2"/>
    </row>
    <row r="33" customHeight="1"/>
    <row r="36" spans="11:16">
      <c r="K36" s="2"/>
      <c r="L36" s="2"/>
      <c r="M36" s="2"/>
      <c r="N36" s="2"/>
      <c r="O36" s="2"/>
      <c r="P36" s="2"/>
    </row>
    <row r="42" spans="11:16">
      <c r="K42" s="2"/>
      <c r="L42" s="2"/>
      <c r="M42" s="2"/>
      <c r="N42" s="2"/>
      <c r="O42" s="2"/>
      <c r="P42" s="2"/>
    </row>
    <row r="46" spans="11:16">
      <c r="K46" s="2"/>
      <c r="L46" s="2"/>
      <c r="M46" s="2"/>
      <c r="N46" s="2"/>
      <c r="O46" s="2"/>
      <c r="P46" s="2"/>
    </row>
    <row r="50" spans="11:16">
      <c r="K50" s="2"/>
      <c r="L50" s="2"/>
      <c r="M50" s="2"/>
      <c r="N50" s="2"/>
      <c r="O50" s="2"/>
      <c r="P50" s="2"/>
    </row>
    <row r="59" spans="11:16">
      <c r="K59" s="2"/>
      <c r="L59" s="2"/>
      <c r="M59" s="2"/>
      <c r="N59" s="2"/>
      <c r="O59" s="2"/>
      <c r="P59" s="2"/>
    </row>
  </sheetData>
  <mergeCells count="7">
    <mergeCell ref="A1:P1"/>
    <mergeCell ref="B2:D2"/>
    <mergeCell ref="E2:G2"/>
    <mergeCell ref="H2:J2"/>
    <mergeCell ref="K2:M2"/>
    <mergeCell ref="N2:P2"/>
    <mergeCell ref="A2:A3"/>
  </mergeCells>
  <pageMargins left="0.7" right="0.7" top="0.75" bottom="0.75" header="0.3" footer="0.3"/>
  <pageSetup paperSize="9" scale="9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洋</cp:lastModifiedBy>
  <dcterms:created xsi:type="dcterms:W3CDTF">2006-09-16T00:00:00Z</dcterms:created>
  <dcterms:modified xsi:type="dcterms:W3CDTF">2021-06-28T09:39:49Z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B5BCB5C4B0AF43DBA6C55C2470B5C875</vt:lpwstr>
  </property>
  <property fmtid="{D5CDD505-2E9C-101B-9397-08002B2CF9AE}" pid="3" name="KSOProductBuildVer">
    <vt:lpwstr>2052-11.1.0.10578</vt:lpwstr>
  </property>
</Properties>
</file>